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3860" windowHeight="8775" tabRatio="936" activeTab="0"/>
  </bookViews>
  <sheets>
    <sheet name="最初" sheetId="1" r:id="rId1"/>
    <sheet name="売上修正" sheetId="2" r:id="rId2"/>
    <sheet name="仕入修正" sheetId="3" r:id="rId3"/>
    <sheet name="取引計算表" sheetId="4" r:id="rId4"/>
    <sheet name="売上仕入計算" sheetId="5" r:id="rId5"/>
    <sheet name="本則付表2" sheetId="6" r:id="rId6"/>
    <sheet name="申告書本則" sheetId="7" r:id="rId7"/>
    <sheet name="申告書簡易" sheetId="8" r:id="rId8"/>
    <sheet name="簡易付表5" sheetId="9" r:id="rId9"/>
    <sheet name="決算書不動産" sheetId="10" r:id="rId10"/>
    <sheet name="不動産売上仕入修正" sheetId="11" r:id="rId11"/>
    <sheet name="作業表紙" sheetId="12" r:id="rId12"/>
  </sheets>
  <externalReferences>
    <externalReference r:id="rId15"/>
    <externalReference r:id="rId16"/>
  </externalReferences>
  <definedNames>
    <definedName name="\A" localSheetId="9">#REF!</definedName>
    <definedName name="\A" localSheetId="10">#REF!</definedName>
    <definedName name="\A">#REF!</definedName>
    <definedName name="\B" localSheetId="9">#REF!</definedName>
    <definedName name="\B" localSheetId="10">#REF!</definedName>
    <definedName name="\B">#REF!</definedName>
    <definedName name="\C" localSheetId="9">#REF!</definedName>
    <definedName name="\C" localSheetId="10">#REF!</definedName>
    <definedName name="\C">#REF!</definedName>
    <definedName name="\D" localSheetId="9">#REF!</definedName>
    <definedName name="\D" localSheetId="10">#REF!</definedName>
    <definedName name="\D">#REF!</definedName>
    <definedName name="\E" localSheetId="9">#REF!</definedName>
    <definedName name="\E" localSheetId="10">#REF!</definedName>
    <definedName name="\E">#REF!</definedName>
    <definedName name="\F" localSheetId="9">#REF!</definedName>
    <definedName name="\F" localSheetId="10">#REF!</definedName>
    <definedName name="\F">#REF!</definedName>
    <definedName name="_xlnm.Print_Area" localSheetId="6">'申告書本則'!$B$5:$N$34</definedName>
    <definedName name="_xlnm.Print_Area" localSheetId="10">'不動産売上仕入修正'!$B$3:$I$28</definedName>
    <definedName name="qqqq">#REF!</definedName>
  </definedNames>
  <calcPr fullCalcOnLoad="1"/>
</workbook>
</file>

<file path=xl/comments11.xml><?xml version="1.0" encoding="utf-8"?>
<comments xmlns="http://schemas.openxmlformats.org/spreadsheetml/2006/main">
  <authors>
    <author>m044339</author>
  </authors>
  <commentList>
    <comment ref="C6" authorId="0">
      <text>
        <r>
          <rPr>
            <sz val="14"/>
            <rFont val="ＭＳ Ｐゴシック"/>
            <family val="3"/>
          </rPr>
          <t>駐車場収入は消費税の課税売上になります。
（ただし、舗装、区画、フェンス等の設置をしていなければ土地の貸付に該当し、消費税は非課税です）
土地の貸付収入で1ヶ月未満の短期間のものは、課税売上になります。
居住目的以外の家賃収入は、課税売上になります。
事例：貸店舗収入、貸事務所収入、貸倉庫収入、貸看板等の広告収入</t>
        </r>
      </text>
    </comment>
    <comment ref="J6" authorId="0">
      <text>
        <r>
          <rPr>
            <sz val="14"/>
            <rFont val="ＭＳ Ｐ明朝"/>
            <family val="1"/>
          </rPr>
          <t>賃借料の中に、農地等業務用土地等資産の貸付収入があれば、その金額を記入して下さい。
農地の貸付収入は、非課税です。</t>
        </r>
      </text>
    </comment>
    <comment ref="K6" authorId="0">
      <text>
        <r>
          <rPr>
            <sz val="14"/>
            <rFont val="ＭＳ Ｐゴシック"/>
            <family val="3"/>
          </rPr>
          <t>賃借料の中に、土地の貸付収入があれば、その金額を記入して下さい。
土地の貸付収入は（1ヶ月未満の短期間のものを除いて）非課税です。
駐車場収入は消費税の課税売上になります。
しかし、舗装、区画、フェンス等の設置をしていなければ土地の貸付に該当し消費税は非課税ですので、その額を記入して下さい。</t>
        </r>
      </text>
    </comment>
    <comment ref="L6" authorId="0">
      <text>
        <r>
          <rPr>
            <sz val="14"/>
            <rFont val="ＭＳ Ｐゴシック"/>
            <family val="3"/>
          </rPr>
          <t>賃借料の中に、居住目的の家賃収入があれば、その金額を記入して下さい。
居住目的の家賃収入は、非課税売上になります。
(契約期間１ヵ月以上が条件）</t>
        </r>
      </text>
    </comment>
    <comment ref="C7" authorId="0">
      <text>
        <r>
          <rPr>
            <sz val="14"/>
            <rFont val="ＭＳ Ｐゴシック"/>
            <family val="3"/>
          </rPr>
          <t>駐車場収入は消費税の課税売上になりますので、礼金・権利金・更新料も課税売上になります。
（ただし、舗装、区画、フェンス等の設置をしていなければ土地の貸付に該当し、消費税は非課税です）
居住目的以外の家賃収入は、課税売上になりますので、礼金・権利金・更新料も課税売上になります。
事例：貸店舗収入、貸事務所収入、貸倉庫収入、貸看板等の広告収入</t>
        </r>
      </text>
    </comment>
    <comment ref="J7" authorId="0">
      <text>
        <r>
          <rPr>
            <sz val="14"/>
            <rFont val="ＭＳ Ｐ明朝"/>
            <family val="1"/>
          </rPr>
          <t>賃借料収入が非課税の場合は、その礼金・権利金・更新料も非課税取引であるので、その額を記入して下さい。</t>
        </r>
      </text>
    </comment>
    <comment ref="K7" authorId="0">
      <text>
        <r>
          <rPr>
            <sz val="14"/>
            <rFont val="ＭＳ Ｐ明朝"/>
            <family val="1"/>
          </rPr>
          <t>賃借料収入が非課税の場合は、その礼金・権利金・更新料も非課税取引であるので、その額を記入して下さい。</t>
        </r>
      </text>
    </comment>
    <comment ref="L7" authorId="0">
      <text>
        <r>
          <rPr>
            <sz val="14"/>
            <rFont val="ＭＳ Ｐ明朝"/>
            <family val="1"/>
          </rPr>
          <t>賃借料収入が非課税の場合は、その礼金・権利金・更新料も非課税取引であるので、その額を記入して下さい。</t>
        </r>
      </text>
    </comment>
    <comment ref="J8" authorId="0">
      <text>
        <r>
          <rPr>
            <sz val="14"/>
            <rFont val="ＭＳ Ｐ明朝"/>
            <family val="1"/>
          </rPr>
          <t>この行の決算金額のうち、非課税取引ののものがあれば、その金額を記入して下さい。</t>
        </r>
      </text>
    </comment>
    <comment ref="K8" authorId="0">
      <text>
        <r>
          <rPr>
            <sz val="14"/>
            <rFont val="ＭＳ Ｐ明朝"/>
            <family val="1"/>
          </rPr>
          <t>この行の決算金額のうち、非課税取引ののものがあれば、その金額を記入して下さい。</t>
        </r>
      </text>
    </comment>
    <comment ref="L8" authorId="0">
      <text>
        <r>
          <rPr>
            <sz val="14"/>
            <rFont val="ＭＳ Ｐ明朝"/>
            <family val="1"/>
          </rPr>
          <t>この行の決算金額のうち、非課税取引ののものがあれば、その金額を記入して下さい。</t>
        </r>
      </text>
    </comment>
    <comment ref="M15" authorId="0">
      <text>
        <r>
          <rPr>
            <sz val="14"/>
            <rFont val="ＭＳ Ｐゴシック"/>
            <family val="3"/>
          </rPr>
          <t>租税公課で固定資産税、印紙税、消費税、自動車税、自動車取得税、自動車、重量税、組合費、会費、賦課金等は不課税取引であり、課税仕入れに当たりません。</t>
        </r>
      </text>
    </comment>
    <comment ref="J16" authorId="0">
      <text>
        <r>
          <rPr>
            <sz val="14"/>
            <rFont val="ＭＳ Ｐ明朝"/>
            <family val="1"/>
          </rPr>
          <t>損害保険料、自賠責保険料、任意保険料があれば、その金額を記入して下さい。
これらの費用は非課税取引であり、課税仕入れに当たりません。</t>
        </r>
      </text>
    </comment>
    <comment ref="M18" authorId="0">
      <text>
        <r>
          <rPr>
            <sz val="14"/>
            <rFont val="ＭＳ Ｐ明朝"/>
            <family val="1"/>
          </rPr>
          <t>減価償却費は不課税取引であり、課税仕入に当たりません。</t>
        </r>
        <r>
          <rPr>
            <sz val="9"/>
            <rFont val="ＭＳ Ｐゴシック"/>
            <family val="3"/>
          </rPr>
          <t xml:space="preserve">
</t>
        </r>
      </text>
    </comment>
    <comment ref="J19" authorId="0">
      <text>
        <r>
          <rPr>
            <sz val="14"/>
            <rFont val="ＭＳ Ｐ明朝"/>
            <family val="1"/>
          </rPr>
          <t xml:space="preserve">利子割引料は非課税取引であり、課税仕入れに当たりません
</t>
        </r>
      </text>
    </comment>
    <comment ref="J20" authorId="0">
      <text>
        <r>
          <rPr>
            <sz val="14"/>
            <rFont val="ＭＳ Ｐゴシック"/>
            <family val="3"/>
          </rPr>
          <t xml:space="preserve">借地料があれば、記入して下さい。
借地料は非課税取引であり、課税仕入れに当たりません。
しかし、事業のための借家料（居住目的の建物は、事業用に使っても駄目）及び借店舗料、駐車場料金は、課税仕入になります。
</t>
        </r>
      </text>
    </comment>
    <comment ref="M21" authorId="0">
      <text>
        <r>
          <rPr>
            <sz val="14"/>
            <rFont val="ＭＳ Ｐ明朝"/>
            <family val="1"/>
          </rPr>
          <t>純粋の給与賃金の総額を記入してください。
（給与賃金等は、基本的に不課税取引であり、課税仕入れに当たりません）
従業員の通勤手当、定期券代（通常の通勤費）、及び弁当等の賄費等は、課税仕入れになります。</t>
        </r>
      </text>
    </comment>
    <comment ref="J22"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3"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4"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5"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6"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7"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17"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List>
</comments>
</file>

<file path=xl/comments2.xml><?xml version="1.0" encoding="utf-8"?>
<comments xmlns="http://schemas.openxmlformats.org/spreadsheetml/2006/main">
  <authors>
    <author>m044339</author>
  </authors>
  <commentList>
    <comment ref="L8" authorId="0">
      <text>
        <r>
          <rPr>
            <sz val="14"/>
            <rFont val="ＭＳ Ｐゴシック"/>
            <family val="3"/>
          </rPr>
          <t xml:space="preserve">雑収入の中に、手数料の値引きと考えられる出荷奨励金があれば、その金額を記入してください。
手数料の値引きと考えられる出荷奨励金とは、その支払基準が、出荷量又は出荷金額に基づいて定められているものです。
</t>
        </r>
      </text>
    </comment>
    <comment ref="K8" authorId="0">
      <text>
        <r>
          <rPr>
            <sz val="14"/>
            <rFont val="ＭＳ Ｐゴシック"/>
            <family val="3"/>
          </rPr>
          <t xml:space="preserve">雑収入の中に、購買事業にかかる利用高配当額があれば、その金額を記入してください。
</t>
        </r>
      </text>
    </comment>
    <comment ref="K6" authorId="0">
      <text>
        <r>
          <rPr>
            <sz val="14"/>
            <rFont val="ＭＳ Ｐゴシック"/>
            <family val="3"/>
          </rPr>
          <t xml:space="preserve">販売金額の中に、購買事業にかかる利用高配当額があれば、その金額を記入してください。
</t>
        </r>
      </text>
    </comment>
  </commentList>
</comments>
</file>

<file path=xl/comments3.xml><?xml version="1.0" encoding="utf-8"?>
<comments xmlns="http://schemas.openxmlformats.org/spreadsheetml/2006/main">
  <authors>
    <author>m044339</author>
  </authors>
  <commentList>
    <comment ref="G32" authorId="0">
      <text>
        <r>
          <rPr>
            <sz val="14"/>
            <rFont val="ＭＳ Ｐゴシック"/>
            <family val="3"/>
          </rPr>
          <t>販売金額又は雑収入に計上されている出荷奨励金で、その支払基準が、出荷量又は出荷金額に基づいて定められているものについては、手数料の値引きと考えられ、経費の減算で処理できます。</t>
        </r>
      </text>
    </comment>
    <comment ref="G31" authorId="0">
      <text>
        <r>
          <rPr>
            <sz val="14"/>
            <rFont val="ＭＳ Ｐゴシック"/>
            <family val="3"/>
          </rPr>
          <t>販売金額又は雑収入に計上されている利用高配当で、購買事業に係る配当金（一般で言うところの利用高配当）は、経費の減算で処理できます。</t>
        </r>
      </text>
    </comment>
  </commentList>
</comments>
</file>

<file path=xl/sharedStrings.xml><?xml version="1.0" encoding="utf-8"?>
<sst xmlns="http://schemas.openxmlformats.org/spreadsheetml/2006/main" count="473" uniqueCount="355">
  <si>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</si>
  <si>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（⑨＋⑩）／⑥≧</t>
    </r>
    <r>
      <rPr>
        <sz val="12"/>
        <rFont val="Arial"/>
        <family val="2"/>
      </rPr>
      <t>75</t>
    </r>
    <r>
      <rPr>
        <sz val="12"/>
        <rFont val="ＭＳ Ｐゴシック"/>
        <family val="3"/>
      </rPr>
      <t>％</t>
    </r>
  </si>
  <si>
    <r>
      <t>④</t>
    </r>
    <r>
      <rPr>
        <sz val="12"/>
        <rFont val="Arial"/>
        <family val="2"/>
      </rPr>
      <t>× [</t>
    </r>
    <r>
      <rPr>
        <sz val="12"/>
        <rFont val="ＭＳ Ｐゴシック"/>
        <family val="3"/>
      </rPr>
      <t>⑮</t>
    </r>
    <r>
      <rPr>
        <sz val="12"/>
        <rFont val="Arial"/>
        <family val="2"/>
      </rPr>
      <t>×70</t>
    </r>
    <r>
      <rPr>
        <sz val="12"/>
        <rFont val="ＭＳ Ｐゴシック"/>
        <family val="3"/>
      </rPr>
      <t>％＋（⑫－⑮）</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</si>
  <si>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r>
      <t>（⑨＋⑪）／⑥≧</t>
    </r>
    <r>
      <rPr>
        <sz val="12"/>
        <rFont val="Arial"/>
        <family val="2"/>
      </rPr>
      <t>75</t>
    </r>
    <r>
      <rPr>
        <sz val="12"/>
        <rFont val="ＭＳ Ｐゴシック"/>
        <family val="3"/>
      </rPr>
      <t>％</t>
    </r>
  </si>
  <si>
    <r>
      <t>④</t>
    </r>
    <r>
      <rPr>
        <sz val="12"/>
        <rFont val="Arial"/>
        <family val="2"/>
      </rPr>
      <t>× [</t>
    </r>
    <r>
      <rPr>
        <sz val="12"/>
        <rFont val="ＭＳ Ｐゴシック"/>
        <family val="3"/>
      </rPr>
      <t>⑮</t>
    </r>
    <r>
      <rPr>
        <sz val="12"/>
        <rFont val="Arial"/>
        <family val="2"/>
      </rPr>
      <t>×70</t>
    </r>
    <r>
      <rPr>
        <sz val="12"/>
        <rFont val="ＭＳ Ｐゴシック"/>
        <family val="3"/>
      </rPr>
      <t>％＋（⑫－⑮）</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</si>
  <si>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（⑩＋⑪）／⑥≧</t>
    </r>
    <r>
      <rPr>
        <sz val="12"/>
        <rFont val="Arial"/>
        <family val="2"/>
      </rPr>
      <t>75</t>
    </r>
    <r>
      <rPr>
        <sz val="12"/>
        <rFont val="ＭＳ Ｐゴシック"/>
        <family val="3"/>
      </rPr>
      <t>％</t>
    </r>
  </si>
  <si>
    <r>
      <t>④</t>
    </r>
    <r>
      <rPr>
        <sz val="12"/>
        <rFont val="Arial"/>
        <family val="2"/>
      </rPr>
      <t>× [</t>
    </r>
    <r>
      <rPr>
        <sz val="12"/>
        <rFont val="ＭＳ Ｐゴシック"/>
        <family val="3"/>
      </rPr>
      <t>⑯</t>
    </r>
    <r>
      <rPr>
        <sz val="12"/>
        <rFont val="Arial"/>
        <family val="2"/>
      </rPr>
      <t>×60</t>
    </r>
    <r>
      <rPr>
        <sz val="12"/>
        <rFont val="ＭＳ Ｐゴシック"/>
        <family val="3"/>
      </rPr>
      <t>％＋（⑫－⑯）</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</si>
  <si>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【控除対象仕入税額】
（選択可能な計算方式による⑱～</t>
    </r>
    <r>
      <rPr>
        <sz val="12"/>
        <rFont val="Arial"/>
        <family val="2"/>
      </rPr>
      <t xml:space="preserve"> 29 </t>
    </r>
    <r>
      <rPr>
        <sz val="12"/>
        <rFont val="ＭＳ Ｐゴシック"/>
        <family val="3"/>
      </rPr>
      <t>の内から選択した金額）</t>
    </r>
  </si>
  <si>
    <t>科            目</t>
  </si>
  <si>
    <r>
      <t>科</t>
    </r>
    <r>
      <rPr>
        <sz val="12"/>
        <rFont val="Arial"/>
        <family val="2"/>
      </rPr>
      <t xml:space="preserve">                  </t>
    </r>
    <r>
      <rPr>
        <sz val="12"/>
        <rFont val="ＭＳ Ｐゴシック"/>
        <family val="3"/>
      </rPr>
      <t>目</t>
    </r>
  </si>
  <si>
    <t>収入金額</t>
  </si>
  <si>
    <t>賃貸料</t>
  </si>
  <si>
    <t>必要経費</t>
  </si>
  <si>
    <t>礼金・権利金
更新料</t>
  </si>
  <si>
    <t>計</t>
  </si>
  <si>
    <t>必要経費</t>
  </si>
  <si>
    <t>租税公課</t>
  </si>
  <si>
    <t>その他の経費</t>
  </si>
  <si>
    <t>損害保険料</t>
  </si>
  <si>
    <t>計</t>
  </si>
  <si>
    <t>修繕費</t>
  </si>
  <si>
    <t>差引金額</t>
  </si>
  <si>
    <t>専従者給与</t>
  </si>
  <si>
    <t>借入金利子</t>
  </si>
  <si>
    <t>青色申告特別控
除前の所得金額</t>
  </si>
  <si>
    <t>地代家賃</t>
  </si>
  <si>
    <t>青色申告
特別控除額</t>
  </si>
  <si>
    <t>給料賃金</t>
  </si>
  <si>
    <t>所得金額</t>
  </si>
  <si>
    <t>土地等を取得するために
要した負債の利子の額</t>
  </si>
  <si>
    <t>消費税関係課税売上計算書(不動産所得用）</t>
  </si>
  <si>
    <t>課税売上にならないもの</t>
  </si>
  <si>
    <t>消費税関係課税仕入計算書(不動産所得用）</t>
  </si>
  <si>
    <t>課税仕入にならないもの</t>
  </si>
  <si>
    <t>非課税</t>
  </si>
  <si>
    <t>不課税</t>
  </si>
  <si>
    <t>お待ちください！</t>
  </si>
  <si>
    <t>行数変更は、2分から10分程度かかります！</t>
  </si>
  <si>
    <t>年度更新は、10分程度かかります！</t>
  </si>
  <si>
    <t>複式簿記作成は、1時間程度かかります！</t>
  </si>
  <si>
    <t>開始時間</t>
  </si>
  <si>
    <t>終了時間</t>
  </si>
  <si>
    <t>利用高配当の減算処理</t>
  </si>
  <si>
    <t>出荷奨励金の減算処理</t>
  </si>
  <si>
    <t>建設仮勘定支出等</t>
  </si>
  <si>
    <t>固定資産購入支出等</t>
  </si>
  <si>
    <t>期首生産物価額</t>
  </si>
  <si>
    <t>期首仕掛品</t>
  </si>
  <si>
    <t>期首材料価額</t>
  </si>
  <si>
    <t>期末生産物価額</t>
  </si>
  <si>
    <t>期末仕掛品</t>
  </si>
  <si>
    <t>期末肥育牛棚卸高
（販売用子牛資産含む）</t>
  </si>
  <si>
    <t>期末材料価額</t>
  </si>
  <si>
    <t>事業区分</t>
  </si>
  <si>
    <t>２種類以上の事業を営む事業者の場合</t>
  </si>
  <si>
    <t>左の課税売上高に対する消費税額</t>
  </si>
  <si>
    <t>控　除　対　象　仕　入　税　額　の　計　算　式　区　分</t>
  </si>
  <si>
    <t>減価償却費</t>
  </si>
  <si>
    <t>非課税取引</t>
  </si>
  <si>
    <t>不課税取引</t>
  </si>
  <si>
    <t>合計</t>
  </si>
  <si>
    <t>基準期間
（2年前）の
課税売上高</t>
  </si>
  <si>
    <t>←</t>
  </si>
  <si>
    <r>
      <t>当年（課税年）の２年前の課税売上高</t>
    </r>
    <r>
      <rPr>
        <sz val="12"/>
        <rFont val="ＭＳ Ｐゴシック"/>
        <family val="3"/>
      </rPr>
      <t xml:space="preserve">（非課税不課税売上高を控除した残額）。
2年前の免税農家は、税込み価額で、課税対象農家は、税抜き価額で記入します。
</t>
    </r>
  </si>
  <si>
    <t>課税方式</t>
  </si>
  <si>
    <r>
      <t>基本情報</t>
    </r>
    <r>
      <rPr>
        <b/>
        <sz val="16"/>
        <rFont val="ＭＳ Ｐゴシック"/>
        <family val="3"/>
      </rPr>
      <t>ページで課税方式を選択してください。</t>
    </r>
  </si>
  <si>
    <t>当年度は、どんな課税年度ですか？</t>
  </si>
  <si>
    <t>←</t>
  </si>
  <si>
    <t>下記のメニューからお選びください。</t>
  </si>
  <si>
    <t>メニュー</t>
  </si>
  <si>
    <t>通常の課税年度</t>
  </si>
  <si>
    <t>免税年度→課税される最初の課税年度</t>
  </si>
  <si>
    <t>課税年度→翌年度免税年度になる最後の課税年度</t>
  </si>
  <si>
    <t>免税年度
↓
課税される最初の
課税年度</t>
  </si>
  <si>
    <t>期首棚卸</t>
  </si>
  <si>
    <t>免税農家から課税業者になった年度において、期首棚卸資産価額は、当該課税年度の課税仕入額に加算することができるが、その表現方法としては、本則付表２の「納税義務の免除を受けない（受ける）こととなった場合における消費税額の調整（加算又は減算）額」の欄の中の仕入れ税額調整で行います。</t>
  </si>
  <si>
    <t>課税年度
↓
翌年度免税年度になる
最後の課税年度</t>
  </si>
  <si>
    <t>期末棚卸</t>
  </si>
  <si>
    <t>課税年度から免税年度になる直前の課税年度にあいて、期末棚卸資産価額は当該課税年度の課税仕入れから控除しなければならないが、その表現方法としては、本則付表２の「納税義務の免除を受けない（受ける）こととなった場合における消費税額の調整（加算又は減算）額」の欄の中の仕入れ税額調整で行います。</t>
  </si>
  <si>
    <t>貸倒損失額</t>
  </si>
  <si>
    <t>貸倒損失額があれば記入して下さい。
簿記上の貸倒損失（貸倒引当金との相殺結果としての貸倒損失額）でなくて、実際に発生した貸倒損失額を記入してください。ただし、その損失額は課税売上にかかる債権の損失額に限ります。
貸付金等非課税取引によって生じた債権の貸倒損失は、もともと消費税がかかっていないので、記入しないで下さい。</t>
  </si>
  <si>
    <t>①　販売金額又は雑収入の中に、利用高配当又は出荷奨励金が含まれている場合は、［売上修正］のページで記入して下さい。
②　その他、必要な場合は、[本則付表2]のページ、[申告書本則］のページ、［申告書簡易］のページで、青色の枠内に必要な数値を記入してください。</t>
  </si>
  <si>
    <t>消費税関係課税売上計算書</t>
  </si>
  <si>
    <t>科目名</t>
  </si>
  <si>
    <t>金額</t>
  </si>
  <si>
    <t>課税仕入になるもの</t>
  </si>
  <si>
    <t>A
差引金額</t>
  </si>
  <si>
    <t>B　：Aのうち課税取引にならないもの</t>
  </si>
  <si>
    <t>C(A-B)
課税売上額</t>
  </si>
  <si>
    <t>課税仕入になるもの</t>
  </si>
  <si>
    <t>非課税取引</t>
  </si>
  <si>
    <t>不課税取引</t>
  </si>
  <si>
    <t>３種事業</t>
  </si>
  <si>
    <t>肥育牛の販売収入</t>
  </si>
  <si>
    <r>
      <t>育成牛</t>
    </r>
    <r>
      <rPr>
        <sz val="14"/>
        <rFont val="Arial"/>
        <family val="2"/>
      </rPr>
      <t>(</t>
    </r>
    <r>
      <rPr>
        <sz val="14"/>
        <rFont val="ＭＳ Ｐゴシック"/>
        <family val="3"/>
      </rPr>
      <t>乳牛</t>
    </r>
    <r>
      <rPr>
        <sz val="14"/>
        <rFont val="Arial"/>
        <family val="2"/>
      </rPr>
      <t xml:space="preserve">)
</t>
    </r>
    <r>
      <rPr>
        <sz val="14"/>
        <rFont val="ＭＳ Ｐゴシック"/>
        <family val="3"/>
      </rPr>
      <t>売却・譲渡収入</t>
    </r>
  </si>
  <si>
    <r>
      <t>育成牛</t>
    </r>
    <r>
      <rPr>
        <sz val="14"/>
        <rFont val="Arial"/>
        <family val="2"/>
      </rPr>
      <t>(</t>
    </r>
    <r>
      <rPr>
        <sz val="14"/>
        <rFont val="ＭＳ Ｐゴシック"/>
        <family val="3"/>
      </rPr>
      <t>繁殖牛</t>
    </r>
    <r>
      <rPr>
        <sz val="14"/>
        <rFont val="Arial"/>
        <family val="2"/>
      </rPr>
      <t xml:space="preserve">)
</t>
    </r>
    <r>
      <rPr>
        <sz val="14"/>
        <rFont val="ＭＳ Ｐゴシック"/>
        <family val="3"/>
      </rPr>
      <t>売却・譲渡収入</t>
    </r>
  </si>
  <si>
    <t>４種事業</t>
  </si>
  <si>
    <t>受取利息（事業で使う通帳の）</t>
  </si>
  <si>
    <r>
      <t>償却家畜</t>
    </r>
    <r>
      <rPr>
        <sz val="14"/>
        <rFont val="Arial"/>
        <family val="2"/>
      </rPr>
      <t>(</t>
    </r>
    <r>
      <rPr>
        <sz val="14"/>
        <rFont val="ＭＳ Ｐゴシック"/>
        <family val="3"/>
      </rPr>
      <t>乳牛</t>
    </r>
    <r>
      <rPr>
        <sz val="14"/>
        <rFont val="Arial"/>
        <family val="2"/>
      </rPr>
      <t xml:space="preserve">)
</t>
    </r>
    <r>
      <rPr>
        <sz val="14"/>
        <rFont val="ＭＳ Ｐゴシック"/>
        <family val="3"/>
      </rPr>
      <t>売却・譲渡収入</t>
    </r>
  </si>
  <si>
    <r>
      <t>償却家畜</t>
    </r>
    <r>
      <rPr>
        <sz val="14"/>
        <rFont val="Arial"/>
        <family val="2"/>
      </rPr>
      <t>(</t>
    </r>
    <r>
      <rPr>
        <sz val="14"/>
        <rFont val="ＭＳ Ｐゴシック"/>
        <family val="3"/>
      </rPr>
      <t>繁殖牛</t>
    </r>
    <r>
      <rPr>
        <sz val="14"/>
        <rFont val="Arial"/>
        <family val="2"/>
      </rPr>
      <t xml:space="preserve">)
</t>
    </r>
    <r>
      <rPr>
        <sz val="14"/>
        <rFont val="ＭＳ Ｐゴシック"/>
        <family val="3"/>
      </rPr>
      <t>売却・譲渡収入</t>
    </r>
  </si>
  <si>
    <t>固定資産譲渡収入</t>
  </si>
  <si>
    <t>譲渡所得関係  合計</t>
  </si>
  <si>
    <t>５種事業</t>
  </si>
  <si>
    <t>非課税売上（総額）</t>
  </si>
  <si>
    <t>消費税関係課税仕入計算書
(農業所得用＋業務用固定資産購入支出）</t>
  </si>
  <si>
    <t>A　決算額</t>
  </si>
  <si>
    <r>
      <t>B</t>
    </r>
    <r>
      <rPr>
        <sz val="12"/>
        <rFont val="ＭＳ Ｐゴシック"/>
        <family val="3"/>
      </rPr>
      <t>　：　</t>
    </r>
    <r>
      <rPr>
        <sz val="12"/>
        <rFont val="Arial"/>
        <family val="2"/>
      </rPr>
      <t>A</t>
    </r>
    <r>
      <rPr>
        <sz val="12"/>
        <rFont val="ＭＳ Ｐゴシック"/>
        <family val="3"/>
      </rPr>
      <t>のうち課税取引にならないもの</t>
    </r>
  </si>
  <si>
    <t>C(A-B)
課税仕入額</t>
  </si>
  <si>
    <t>納税義務の免除を受けない（受ける）こととなった場合における消費税額の調整（加算又は減算）額</t>
  </si>
  <si>
    <t>期首棚卸</t>
  </si>
  <si>
    <t>免税農家から課税業者になった年度において、期首棚卸資産価額は、当該課税年度の課税仕入額に加算することができるが、その表現方法としては、本則付表２の「納税義務の免除を受けない（受ける）こととなった場合における消費税額の調整（加算又は減算）額」の欄の中の仕入れ税額調整で行います。</t>
  </si>
  <si>
    <t>農産物の
棚卸高</t>
  </si>
  <si>
    <t>農産物以外の
棚卸高</t>
  </si>
  <si>
    <t>合計</t>
  </si>
  <si>
    <t>課税年度から免税年度になる直前の課税年度にあいて、期末棚卸資産価額は当該課税年度の課税仕入れから控除しなければならないが、その表現方法としては、本則付表２の「納税義務の免除を受けない（受ける）こととなった場合における消費税額の調整（加算又は減算）額」の欄の中の仕入れ税額調整で行います。</t>
  </si>
  <si>
    <t>農産物の
棚卸高</t>
  </si>
  <si>
    <t>農産物以外の
棚卸高</t>
  </si>
  <si>
    <t>購買利用高配当</t>
  </si>
  <si>
    <t>出荷奨励金、販売奨励金</t>
  </si>
  <si>
    <t>成牛（乳牛・繁殖牛）購入支出</t>
  </si>
  <si>
    <t>課税取引金額計算表（農業所得用《３種事業》）</t>
  </si>
  <si>
    <t>科目</t>
  </si>
  <si>
    <r>
      <t>A</t>
    </r>
    <r>
      <rPr>
        <sz val="12"/>
        <rFont val="ＭＳ Ｐゴシック"/>
        <family val="3"/>
      </rPr>
      <t>：　決算額</t>
    </r>
  </si>
  <si>
    <r>
      <t>B</t>
    </r>
    <r>
      <rPr>
        <sz val="12"/>
        <rFont val="ＭＳ Ｐゴシック"/>
        <family val="3"/>
      </rPr>
      <t>：　</t>
    </r>
    <r>
      <rPr>
        <sz val="12"/>
        <rFont val="Arial"/>
        <family val="2"/>
      </rPr>
      <t>A</t>
    </r>
    <r>
      <rPr>
        <sz val="12"/>
        <rFont val="ＭＳ Ｐゴシック"/>
        <family val="3"/>
      </rPr>
      <t>のうち課税取引にならないもの</t>
    </r>
  </si>
  <si>
    <r>
      <t>C(A-B</t>
    </r>
    <r>
      <rPr>
        <sz val="12"/>
        <rFont val="ＭＳ Ｐゴシック"/>
        <family val="3"/>
      </rPr>
      <t>）
課税取引金額</t>
    </r>
  </si>
  <si>
    <t>収入金額</t>
  </si>
  <si>
    <t>販売金額</t>
  </si>
  <si>
    <t>家事消費</t>
  </si>
  <si>
    <t>事業消費</t>
  </si>
  <si>
    <t>雑収入</t>
  </si>
  <si>
    <t>未成熟果樹収入</t>
  </si>
  <si>
    <t>小    計</t>
  </si>
  <si>
    <t>農産物の棚卸高</t>
  </si>
  <si>
    <t>期首</t>
  </si>
  <si>
    <t>期末</t>
  </si>
  <si>
    <t>計</t>
  </si>
  <si>
    <t>経費</t>
  </si>
  <si>
    <t>期首棚卸</t>
  </si>
  <si>
    <t>期首肥育牛棚卸高
（販売用子牛資産含む）</t>
  </si>
  <si>
    <t>農産物以外の
棚卸高</t>
  </si>
  <si>
    <t>農産物以外の棚卸高</t>
  </si>
  <si>
    <t>経費から差引く
果樹牛馬等の育成費用</t>
  </si>
  <si>
    <t>差引金額</t>
  </si>
  <si>
    <t>課税売上高計算表</t>
  </si>
  <si>
    <t>課税仕入高計算表</t>
  </si>
  <si>
    <t>項目</t>
  </si>
  <si>
    <t>事業所得に係る課税売上高</t>
  </si>
  <si>
    <r>
      <t>損益計算書の売上</t>
    </r>
    <r>
      <rPr>
        <sz val="12"/>
        <rFont val="Arial"/>
        <family val="2"/>
      </rPr>
      <t>(</t>
    </r>
    <r>
      <rPr>
        <sz val="12"/>
        <rFont val="ＭＳ Ｐゴシック"/>
        <family val="3"/>
      </rPr>
      <t>収入）金額</t>
    </r>
  </si>
  <si>
    <t>事業所得に係る課税仕入高</t>
  </si>
  <si>
    <t>損益計算書の仕入金額と経費の金額の合計</t>
  </si>
  <si>
    <t>１　のうち課税売上にならないもの</t>
  </si>
  <si>
    <t>１　のうち課税仕入にならないもの</t>
  </si>
  <si>
    <t>差引課税売上高</t>
  </si>
  <si>
    <t>差引課税仕入高</t>
  </si>
  <si>
    <t>不動産所得に係る課税売上高</t>
  </si>
  <si>
    <t>損益計算書の収入金額</t>
  </si>
  <si>
    <t>不動産所得に係る課税仕入高</t>
  </si>
  <si>
    <t>損益計算書の必要経費の合計額</t>
  </si>
  <si>
    <t>４　のうち課税売上にならないもの</t>
  </si>
  <si>
    <t>４　のうち課税仕入にならないもの</t>
  </si>
  <si>
    <t>所得に係る課税売上高</t>
  </si>
  <si>
    <t>所得に係る課税仕入高</t>
  </si>
  <si>
    <t>７　のうち課税売上にならないもの</t>
  </si>
  <si>
    <t>７　のうち課税仕入にならないもの</t>
  </si>
  <si>
    <t>業務用資産の譲渡所得に係る課税売上高</t>
  </si>
  <si>
    <t>業務用固定資産等の譲渡収入金額</t>
  </si>
  <si>
    <t>業務用資産の譲渡所得に係る課税仕入高</t>
  </si>
  <si>
    <t>業務用固定資産等の取得費</t>
  </si>
  <si>
    <t>１０　のうち課税売上にならないもの</t>
  </si>
  <si>
    <t>１０　のうち課税仕入にならないもの</t>
  </si>
  <si>
    <t>課税売上高の合計額（３＋６＋９＋１２）</t>
  </si>
  <si>
    <t>課税仕入高の合計額（３＋６＋９＋１２）</t>
  </si>
  <si>
    <t>課税標準額の計算</t>
  </si>
  <si>
    <t>付表　２　課税売上割合・控除対象仕入税額等の計算表</t>
  </si>
  <si>
    <t>項　　　　　　目</t>
  </si>
  <si>
    <t>付表　２　　課　　税　　売　　上　　額（税抜き）</t>
  </si>
  <si>
    <t>①</t>
  </si>
  <si>
    <t>免税売上額</t>
  </si>
  <si>
    <t>②</t>
  </si>
  <si>
    <t>非課税資産の輸出等の金額、海外支店等へ移送した資産の価額</t>
  </si>
  <si>
    <t>③</t>
  </si>
  <si>
    <t>課税資産の譲渡等の対価の額（①＋②＋③）</t>
  </si>
  <si>
    <t>④</t>
  </si>
  <si>
    <t>課税資産の譲渡等の対価の額（④の金額）</t>
  </si>
  <si>
    <t>⑤</t>
  </si>
  <si>
    <t>非課税売上額</t>
  </si>
  <si>
    <t>⑥</t>
  </si>
  <si>
    <t>資産の譲渡等の対価の額（⑤＋⑥）</t>
  </si>
  <si>
    <t>⑦</t>
  </si>
  <si>
    <t>課　　税　　売　　上　　割　　合（④／⑦）</t>
  </si>
  <si>
    <t>課税仕入れに係る支払対価の額（税込み）</t>
  </si>
  <si>
    <t>⑧</t>
  </si>
  <si>
    <r>
      <t>課税仕入れに係る消費税額（⑧</t>
    </r>
    <r>
      <rPr>
        <sz val="12"/>
        <rFont val="Arial"/>
        <family val="2"/>
      </rPr>
      <t>×4</t>
    </r>
    <r>
      <rPr>
        <sz val="12"/>
        <rFont val="ＭＳ Ｐゴシック"/>
        <family val="3"/>
      </rPr>
      <t>／</t>
    </r>
    <r>
      <rPr>
        <sz val="12"/>
        <rFont val="Arial"/>
        <family val="2"/>
      </rPr>
      <t>105</t>
    </r>
    <r>
      <rPr>
        <sz val="12"/>
        <rFont val="ＭＳ Ｐゴシック"/>
        <family val="3"/>
      </rPr>
      <t>）</t>
    </r>
  </si>
  <si>
    <t>⑨</t>
  </si>
  <si>
    <t>課税貨物に係る消費税額</t>
  </si>
  <si>
    <t>⑩</t>
  </si>
  <si>
    <t>⑪</t>
  </si>
  <si>
    <r>
      <t>課税仕入れ等の税額の合計額（⑨＋⑩</t>
    </r>
    <r>
      <rPr>
        <sz val="12"/>
        <rFont val="Arial"/>
        <family val="2"/>
      </rPr>
      <t>±</t>
    </r>
    <r>
      <rPr>
        <sz val="12"/>
        <rFont val="ＭＳ Ｐゴシック"/>
        <family val="3"/>
      </rPr>
      <t>⑪）</t>
    </r>
  </si>
  <si>
    <t>⑫</t>
  </si>
  <si>
    <r>
      <t>課税売上割合が</t>
    </r>
    <r>
      <rPr>
        <sz val="12"/>
        <rFont val="Arial"/>
        <family val="2"/>
      </rPr>
      <t>95</t>
    </r>
    <r>
      <rPr>
        <sz val="12"/>
        <rFont val="ＭＳ Ｐゴシック"/>
        <family val="3"/>
      </rPr>
      <t>％以上の場合（⑫の金額）</t>
    </r>
  </si>
  <si>
    <t>⑬</t>
  </si>
  <si>
    <t>課税売上割合が
９５％未満の場合</t>
  </si>
  <si>
    <t>個別対応方式</t>
  </si>
  <si>
    <t>⑫のうち、課税売上げにのみ要するもの</t>
  </si>
  <si>
    <t>⑭</t>
  </si>
  <si>
    <t>←</t>
  </si>
  <si>
    <t>注：本則課税で、課税売上割合が９５％未満時、このソフトでは、控除対象仕入れ税額は「一括比例配分方式」で計算していますが、左記青枠の中に数値を入れると、自動的に「個別対応方式」で計算されます。</t>
  </si>
  <si>
    <t>⑫のうち、課税売上げと非課税売上げに共通して要するもの</t>
  </si>
  <si>
    <t>⑮</t>
  </si>
  <si>
    <t>←</t>
  </si>
  <si>
    <t>個別対応方式により控除する課税仕入れ等の税額[⑭＋(⑮×④／⑦)]</t>
  </si>
  <si>
    <t>⑯</t>
  </si>
  <si>
    <t>一括比例配分方式により控除する課税仕入れ等の税額（⑫×④／⑦）</t>
  </si>
  <si>
    <t>⑰</t>
  </si>
  <si>
    <t>控除税額の調整</t>
  </si>
  <si>
    <t>課税売上割合変動時の調整対象固定資産に係る消費税額の調整（加算又は減算）額</t>
  </si>
  <si>
    <t>⑱</t>
  </si>
  <si>
    <t>調整対象固定資産を課税業務用（非課税業務用）に転用した場合の調整（加算又は減算）額</t>
  </si>
  <si>
    <t>⑲</t>
  </si>
  <si>
    <t>差引</t>
  </si>
  <si>
    <r>
      <t>控除対象仕入税額</t>
    </r>
    <r>
      <rPr>
        <sz val="12"/>
        <rFont val="Arial"/>
        <family val="2"/>
      </rPr>
      <t>[(</t>
    </r>
    <r>
      <rPr>
        <sz val="12"/>
        <rFont val="ＭＳ Ｐゴシック"/>
        <family val="3"/>
      </rPr>
      <t>⑬、⑯又は⑰の金額</t>
    </r>
    <r>
      <rPr>
        <sz val="12"/>
        <rFont val="Arial"/>
        <family val="2"/>
      </rPr>
      <t>)±</t>
    </r>
    <r>
      <rPr>
        <sz val="12"/>
        <rFont val="ＭＳ Ｐゴシック"/>
        <family val="3"/>
      </rPr>
      <t>⑱</t>
    </r>
    <r>
      <rPr>
        <sz val="12"/>
        <rFont val="Arial"/>
        <family val="2"/>
      </rPr>
      <t>±</t>
    </r>
    <r>
      <rPr>
        <sz val="12"/>
        <rFont val="ＭＳ Ｐゴシック"/>
        <family val="3"/>
      </rPr>
      <t>⑲</t>
    </r>
    <r>
      <rPr>
        <sz val="12"/>
        <rFont val="Arial"/>
        <family val="2"/>
      </rPr>
      <t>]</t>
    </r>
    <r>
      <rPr>
        <sz val="12"/>
        <rFont val="ＭＳ Ｐゴシック"/>
        <family val="3"/>
      </rPr>
      <t>がプラスの時</t>
    </r>
  </si>
  <si>
    <t>⑳</t>
  </si>
  <si>
    <r>
      <t>控除過大調整税額</t>
    </r>
    <r>
      <rPr>
        <sz val="12"/>
        <rFont val="Arial"/>
        <family val="2"/>
      </rPr>
      <t>[(</t>
    </r>
    <r>
      <rPr>
        <sz val="12"/>
        <rFont val="ＭＳ Ｐゴシック"/>
        <family val="3"/>
      </rPr>
      <t>⑬、⑯又は⑰の金額</t>
    </r>
    <r>
      <rPr>
        <sz val="12"/>
        <rFont val="Arial"/>
        <family val="2"/>
      </rPr>
      <t>)±</t>
    </r>
    <r>
      <rPr>
        <sz val="12"/>
        <rFont val="ＭＳ Ｐゴシック"/>
        <family val="3"/>
      </rPr>
      <t>⑱</t>
    </r>
    <r>
      <rPr>
        <sz val="12"/>
        <rFont val="Arial"/>
        <family val="2"/>
      </rPr>
      <t>±</t>
    </r>
    <r>
      <rPr>
        <sz val="12"/>
        <rFont val="ＭＳ Ｐゴシック"/>
        <family val="3"/>
      </rPr>
      <t>⑲</t>
    </r>
    <r>
      <rPr>
        <sz val="12"/>
        <rFont val="Arial"/>
        <family val="2"/>
      </rPr>
      <t>]</t>
    </r>
    <r>
      <rPr>
        <sz val="12"/>
        <rFont val="ＭＳ Ｐゴシック"/>
        <family val="3"/>
      </rPr>
      <t>がマイナスの時</t>
    </r>
  </si>
  <si>
    <t>貸倒回収に係る消費税額</t>
  </si>
  <si>
    <t>課税標準額</t>
  </si>
  <si>
    <t>消費税額</t>
  </si>
  <si>
    <r>
      <t xml:space="preserve">本則課税
</t>
    </r>
    <r>
      <rPr>
        <b/>
        <sz val="14"/>
        <rFont val="ＭＳ Ｐゴシック"/>
        <family val="3"/>
      </rPr>
      <t>課税期間分の消費税及び地方消費税の確定申告書</t>
    </r>
  </si>
  <si>
    <t>この申告書による消費税の税額の計算</t>
  </si>
  <si>
    <t>課税標準額</t>
  </si>
  <si>
    <t>控除過大調整額</t>
  </si>
  <si>
    <t>割賦基準の適用</t>
  </si>
  <si>
    <t>○</t>
  </si>
  <si>
    <t>無</t>
  </si>
  <si>
    <t>控除税額</t>
  </si>
  <si>
    <t>控除対象仕入税額</t>
  </si>
  <si>
    <t>延払基準の適用</t>
  </si>
  <si>
    <t>○</t>
  </si>
  <si>
    <t>返還等対価に係る税額</t>
  </si>
  <si>
    <t>工事進行基準の適用</t>
  </si>
  <si>
    <t>○</t>
  </si>
  <si>
    <t>貸倒れに係る係る税額</t>
  </si>
  <si>
    <t>現金主義会計の適用</t>
  </si>
  <si>
    <t>○</t>
  </si>
  <si>
    <t>控除税額小計</t>
  </si>
  <si>
    <t>課税標準額に対する消費税額の計算の特例の適用</t>
  </si>
  <si>
    <t>○</t>
  </si>
  <si>
    <t>控除不足還付税額</t>
  </si>
  <si>
    <t>差引税額</t>
  </si>
  <si>
    <t>控除税額の
計算方法</t>
  </si>
  <si>
    <t>課税売上割合</t>
  </si>
  <si>
    <t>95%未満</t>
  </si>
  <si>
    <t>個別対応方式</t>
  </si>
  <si>
    <t>中間納付税額</t>
  </si>
  <si>
    <t>一括比例配分方式</t>
  </si>
  <si>
    <t>納付税額</t>
  </si>
  <si>
    <r>
      <t>95%</t>
    </r>
    <r>
      <rPr>
        <sz val="8"/>
        <rFont val="ＭＳ Ｐゴシック"/>
        <family val="3"/>
      </rPr>
      <t>以上</t>
    </r>
  </si>
  <si>
    <t>全額控除</t>
  </si>
  <si>
    <t>中間納付還付税額</t>
  </si>
  <si>
    <t>この申告書が修正申告書である場合</t>
  </si>
  <si>
    <t>既確定税額</t>
  </si>
  <si>
    <t>基準期間の課税売上高</t>
  </si>
  <si>
    <t>差引納付税額</t>
  </si>
  <si>
    <t>課税資産の譲渡
等の対価の額</t>
  </si>
  <si>
    <t>資産の譲渡
等の対価の額</t>
  </si>
  <si>
    <t>この申告書による地方消費税の税額の計算</t>
  </si>
  <si>
    <t>地方消費税の課税標準となる消費税額</t>
  </si>
  <si>
    <t>譲渡割額</t>
  </si>
  <si>
    <t>還付額</t>
  </si>
  <si>
    <t>納付額</t>
  </si>
  <si>
    <t>中間納付譲渡割額</t>
  </si>
  <si>
    <t>納付譲渡割額</t>
  </si>
  <si>
    <t>中間納付還付譲渡割額</t>
  </si>
  <si>
    <t>既確定譲渡割額</t>
  </si>
  <si>
    <t>差引納付譲渡割額</t>
  </si>
  <si>
    <t>消費税及び地方消費税の
合計（納付又は還付）税額</t>
  </si>
  <si>
    <r>
      <t xml:space="preserve">簡易課税
</t>
    </r>
    <r>
      <rPr>
        <b/>
        <sz val="14"/>
        <rFont val="ＭＳ Ｐゴシック"/>
        <family val="3"/>
      </rPr>
      <t>課税期間分の消費税及び地方消費税の確定申告書</t>
    </r>
  </si>
  <si>
    <t>貸倒回収額に係る消費税額</t>
  </si>
  <si>
    <t>○</t>
  </si>
  <si>
    <t>○</t>
  </si>
  <si>
    <t>区分</t>
  </si>
  <si>
    <t>課税売上高</t>
  </si>
  <si>
    <t>売上割合</t>
  </si>
  <si>
    <t>第1種</t>
  </si>
  <si>
    <t>第2種</t>
  </si>
  <si>
    <t>第3種</t>
  </si>
  <si>
    <t>第4種</t>
  </si>
  <si>
    <t>この課税期間の課税売上高</t>
  </si>
  <si>
    <t>第5種</t>
  </si>
  <si>
    <t>計</t>
  </si>
  <si>
    <t>消費税及び地方消費税の合計
（納付又は還付）税</t>
  </si>
  <si>
    <t>事業種類判定　１：１種類　２：２種類以上</t>
  </si>
  <si>
    <t>付表　５　控除対象仕入税額の計算表</t>
  </si>
  <si>
    <t>項　　　　　　　　　　目</t>
  </si>
  <si>
    <t>金　　　額</t>
  </si>
  <si>
    <t>課税標準税額に対する消費税額（申告書②欄の金額）</t>
  </si>
  <si>
    <t>①</t>
  </si>
  <si>
    <t>貸倒回収額に係る消費税額（申告書③欄の金額）</t>
  </si>
  <si>
    <t>②</t>
  </si>
  <si>
    <t>売上対価の返還等に係る消費税額（申告書⑤欄の金額）</t>
  </si>
  <si>
    <t>③</t>
  </si>
  <si>
    <t>控除対象仕入税額計算の基礎となる消費税額（①＋②－③）</t>
  </si>
  <si>
    <t>④</t>
  </si>
  <si>
    <r>
      <t>１種類の事業の専業者の場合</t>
    </r>
    <r>
      <rPr>
        <sz val="12"/>
        <rFont val="Arial"/>
        <family val="2"/>
      </rPr>
      <t>[</t>
    </r>
    <r>
      <rPr>
        <sz val="12"/>
        <rFont val="ＭＳ Ｐゴシック"/>
        <family val="3"/>
      </rPr>
      <t>控除対象仕入税額</t>
    </r>
    <r>
      <rPr>
        <sz val="12"/>
        <rFont val="Arial"/>
        <family val="2"/>
      </rPr>
      <t xml:space="preserve">]
</t>
    </r>
    <r>
      <rPr>
        <sz val="12"/>
        <rFont val="ＭＳ Ｐゴシック"/>
        <family val="3"/>
      </rPr>
      <t>④</t>
    </r>
    <r>
      <rPr>
        <sz val="12"/>
        <rFont val="Arial"/>
        <family val="2"/>
      </rPr>
      <t>×</t>
    </r>
    <r>
      <rPr>
        <sz val="12"/>
        <rFont val="ＭＳ Ｐゴシック"/>
        <family val="3"/>
      </rPr>
      <t>みなし仕入率（</t>
    </r>
    <r>
      <rPr>
        <sz val="12"/>
        <rFont val="Arial"/>
        <family val="2"/>
      </rPr>
      <t>90</t>
    </r>
    <r>
      <rPr>
        <sz val="12"/>
        <rFont val="ＭＳ Ｐゴシック"/>
        <family val="3"/>
      </rPr>
      <t>％・</t>
    </r>
    <r>
      <rPr>
        <sz val="12"/>
        <rFont val="Arial"/>
        <family val="2"/>
      </rPr>
      <t>80</t>
    </r>
    <r>
      <rPr>
        <sz val="12"/>
        <rFont val="ＭＳ Ｐゴシック"/>
        <family val="3"/>
      </rPr>
      <t>％・</t>
    </r>
    <r>
      <rPr>
        <sz val="12"/>
        <rFont val="Arial"/>
        <family val="2"/>
      </rPr>
      <t>70</t>
    </r>
    <r>
      <rPr>
        <sz val="12"/>
        <rFont val="ＭＳ Ｐゴシック"/>
        <family val="3"/>
      </rPr>
      <t>％・</t>
    </r>
    <r>
      <rPr>
        <sz val="12"/>
        <rFont val="Arial"/>
        <family val="2"/>
      </rPr>
      <t>60</t>
    </r>
    <r>
      <rPr>
        <sz val="12"/>
        <rFont val="ＭＳ Ｐゴシック"/>
        <family val="3"/>
      </rPr>
      <t>％・</t>
    </r>
    <r>
      <rPr>
        <sz val="12"/>
        <rFont val="Arial"/>
        <family val="2"/>
      </rPr>
      <t>50</t>
    </r>
    <r>
      <rPr>
        <sz val="12"/>
        <rFont val="ＭＳ Ｐゴシック"/>
        <family val="3"/>
      </rPr>
      <t>％）</t>
    </r>
  </si>
  <si>
    <t>⑤</t>
  </si>
  <si>
    <t>課税売上高に対する消費税額の計算</t>
  </si>
  <si>
    <t>区分</t>
  </si>
  <si>
    <t>事業区分別の課税売上高（税抜き）</t>
  </si>
  <si>
    <t>事業区分別の合計額</t>
  </si>
  <si>
    <t>⑥</t>
  </si>
  <si>
    <t>売上割合</t>
  </si>
  <si>
    <t>⑫</t>
  </si>
  <si>
    <r>
      <t>第一種事業</t>
    </r>
    <r>
      <rPr>
        <sz val="12"/>
        <rFont val="Arial"/>
        <family val="2"/>
      </rPr>
      <t>(</t>
    </r>
    <r>
      <rPr>
        <sz val="12"/>
        <rFont val="ＭＳ Ｐゴシック"/>
        <family val="3"/>
      </rPr>
      <t>卸売業）</t>
    </r>
  </si>
  <si>
    <t>⑦</t>
  </si>
  <si>
    <t>⑬</t>
  </si>
  <si>
    <r>
      <t>第ニ種事業</t>
    </r>
    <r>
      <rPr>
        <sz val="12"/>
        <rFont val="Arial"/>
        <family val="2"/>
      </rPr>
      <t>(</t>
    </r>
    <r>
      <rPr>
        <sz val="12"/>
        <rFont val="ＭＳ Ｐゴシック"/>
        <family val="3"/>
      </rPr>
      <t>小売業）</t>
    </r>
  </si>
  <si>
    <t>⑧</t>
  </si>
  <si>
    <t>⑭</t>
  </si>
  <si>
    <r>
      <t>第三種事業</t>
    </r>
    <r>
      <rPr>
        <sz val="12"/>
        <rFont val="Arial"/>
        <family val="2"/>
      </rPr>
      <t>(</t>
    </r>
    <r>
      <rPr>
        <sz val="12"/>
        <rFont val="ＭＳ Ｐゴシック"/>
        <family val="3"/>
      </rPr>
      <t>製造業等）</t>
    </r>
  </si>
  <si>
    <t>⑨</t>
  </si>
  <si>
    <t>⑮</t>
  </si>
  <si>
    <r>
      <t>第四種事業</t>
    </r>
    <r>
      <rPr>
        <sz val="12"/>
        <rFont val="Arial"/>
        <family val="2"/>
      </rPr>
      <t>(</t>
    </r>
    <r>
      <rPr>
        <sz val="12"/>
        <rFont val="ＭＳ Ｐゴシック"/>
        <family val="3"/>
      </rPr>
      <t>その他）</t>
    </r>
  </si>
  <si>
    <t>⑩</t>
  </si>
  <si>
    <t>⑯</t>
  </si>
  <si>
    <r>
      <t>第五種事業</t>
    </r>
    <r>
      <rPr>
        <sz val="12"/>
        <rFont val="Arial"/>
        <family val="2"/>
      </rPr>
      <t>(</t>
    </r>
    <r>
      <rPr>
        <sz val="12"/>
        <rFont val="ＭＳ Ｐゴシック"/>
        <family val="3"/>
      </rPr>
      <t>サービス業等）</t>
    </r>
  </si>
  <si>
    <t>⑪</t>
  </si>
  <si>
    <t>⑰</t>
  </si>
  <si>
    <t>算出額</t>
  </si>
  <si>
    <r>
      <t>原　則　計　算　を　適　用　す　る　場　合
④</t>
    </r>
    <r>
      <rPr>
        <sz val="12"/>
        <rFont val="Arial"/>
        <family val="2"/>
      </rPr>
      <t>×</t>
    </r>
    <r>
      <rPr>
        <sz val="12"/>
        <rFont val="ＭＳ Ｐゴシック"/>
        <family val="3"/>
      </rPr>
      <t xml:space="preserve">みなし仕入率
</t>
    </r>
    <r>
      <rPr>
        <sz val="12"/>
        <rFont val="Arial"/>
        <family val="2"/>
      </rPr>
      <t>[</t>
    </r>
    <r>
      <rPr>
        <sz val="12"/>
        <rFont val="ＭＳ Ｐゴシック"/>
        <family val="3"/>
      </rPr>
      <t>（⑬</t>
    </r>
    <r>
      <rPr>
        <sz val="12"/>
        <rFont val="Arial"/>
        <family val="2"/>
      </rPr>
      <t>×90</t>
    </r>
    <r>
      <rPr>
        <sz val="12"/>
        <rFont val="ＭＳ Ｐゴシック"/>
        <family val="3"/>
      </rPr>
      <t>％＋⑭</t>
    </r>
    <r>
      <rPr>
        <sz val="12"/>
        <rFont val="Arial"/>
        <family val="2"/>
      </rPr>
      <t>×80</t>
    </r>
    <r>
      <rPr>
        <sz val="12"/>
        <rFont val="ＭＳ Ｐゴシック"/>
        <family val="3"/>
      </rPr>
      <t>％＋⑮</t>
    </r>
    <r>
      <rPr>
        <sz val="12"/>
        <rFont val="Arial"/>
        <family val="2"/>
      </rPr>
      <t>×70</t>
    </r>
    <r>
      <rPr>
        <sz val="12"/>
        <rFont val="ＭＳ Ｐゴシック"/>
        <family val="3"/>
      </rPr>
      <t>％＋⑯</t>
    </r>
    <r>
      <rPr>
        <sz val="12"/>
        <rFont val="Arial"/>
        <family val="2"/>
      </rPr>
      <t>×60</t>
    </r>
    <r>
      <rPr>
        <sz val="12"/>
        <rFont val="ＭＳ Ｐゴシック"/>
        <family val="3"/>
      </rPr>
      <t>％＋⑰</t>
    </r>
    <r>
      <rPr>
        <sz val="12"/>
        <rFont val="Arial"/>
        <family val="2"/>
      </rPr>
      <t>×50</t>
    </r>
    <r>
      <rPr>
        <sz val="12"/>
        <rFont val="ＭＳ Ｐゴシック"/>
        <family val="3"/>
      </rPr>
      <t>％）／⑫</t>
    </r>
    <r>
      <rPr>
        <sz val="12"/>
        <rFont val="Arial"/>
        <family val="2"/>
      </rPr>
      <t>]</t>
    </r>
    <r>
      <rPr>
        <sz val="12"/>
        <rFont val="ＭＳ Ｐゴシック"/>
        <family val="3"/>
      </rPr>
      <t>　</t>
    </r>
  </si>
  <si>
    <t>⑱</t>
  </si>
  <si>
    <t>特例計算を適用する場合</t>
  </si>
  <si>
    <r>
      <t>１種類の事業で</t>
    </r>
    <r>
      <rPr>
        <sz val="12"/>
        <rFont val="Arial"/>
        <family val="2"/>
      </rPr>
      <t>75</t>
    </r>
    <r>
      <rPr>
        <sz val="12"/>
        <rFont val="ＭＳ Ｐゴシック"/>
        <family val="3"/>
      </rPr>
      <t>％以上
（⑦／⑥・⑧／⑥・⑨／⑥・⑩／⑥・⑪／⑥）≧</t>
    </r>
    <r>
      <rPr>
        <sz val="12"/>
        <rFont val="Arial"/>
        <family val="2"/>
      </rPr>
      <t>75</t>
    </r>
    <r>
      <rPr>
        <sz val="12"/>
        <rFont val="ＭＳ Ｐゴシック"/>
        <family val="3"/>
      </rPr>
      <t>％
④</t>
    </r>
    <r>
      <rPr>
        <sz val="12"/>
        <rFont val="Arial"/>
        <family val="2"/>
      </rPr>
      <t>×</t>
    </r>
    <r>
      <rPr>
        <sz val="12"/>
        <rFont val="ＭＳ Ｐゴシック"/>
        <family val="3"/>
      </rPr>
      <t>みなし仕入率（</t>
    </r>
    <r>
      <rPr>
        <sz val="12"/>
        <rFont val="Arial"/>
        <family val="2"/>
      </rPr>
      <t>90</t>
    </r>
    <r>
      <rPr>
        <sz val="12"/>
        <rFont val="ＭＳ Ｐゴシック"/>
        <family val="3"/>
      </rPr>
      <t>％・</t>
    </r>
    <r>
      <rPr>
        <sz val="12"/>
        <rFont val="Arial"/>
        <family val="2"/>
      </rPr>
      <t>80</t>
    </r>
    <r>
      <rPr>
        <sz val="12"/>
        <rFont val="ＭＳ Ｐゴシック"/>
        <family val="3"/>
      </rPr>
      <t>％・</t>
    </r>
    <r>
      <rPr>
        <sz val="12"/>
        <rFont val="Arial"/>
        <family val="2"/>
      </rPr>
      <t>70</t>
    </r>
    <r>
      <rPr>
        <sz val="12"/>
        <rFont val="ＭＳ Ｐゴシック"/>
        <family val="3"/>
      </rPr>
      <t>％・</t>
    </r>
    <r>
      <rPr>
        <sz val="12"/>
        <rFont val="Arial"/>
        <family val="2"/>
      </rPr>
      <t>60</t>
    </r>
    <r>
      <rPr>
        <sz val="12"/>
        <rFont val="ＭＳ Ｐゴシック"/>
        <family val="3"/>
      </rPr>
      <t>％・</t>
    </r>
    <r>
      <rPr>
        <sz val="12"/>
        <rFont val="Arial"/>
        <family val="2"/>
      </rPr>
      <t>50</t>
    </r>
    <r>
      <rPr>
        <sz val="12"/>
        <rFont val="ＭＳ Ｐゴシック"/>
        <family val="3"/>
      </rPr>
      <t>％）</t>
    </r>
  </si>
  <si>
    <t>⑲</t>
  </si>
  <si>
    <t>２種類の事業で７５％以上</t>
  </si>
  <si>
    <r>
      <t>（⑦＋⑧）／⑥≧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</si>
  <si>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×80</t>
    </r>
    <r>
      <rPr>
        <sz val="12"/>
        <rFont val="ＭＳ Ｐゴシック"/>
        <family val="3"/>
      </rPr>
      <t>％</t>
    </r>
    <r>
      <rPr>
        <sz val="12"/>
        <rFont val="Arial"/>
        <family val="2"/>
      </rPr>
      <t xml:space="preserve">] </t>
    </r>
    <r>
      <rPr>
        <sz val="12"/>
        <rFont val="ＭＳ Ｐゴシック"/>
        <family val="3"/>
      </rPr>
      <t>／⑫</t>
    </r>
    <r>
      <rPr>
        <sz val="12"/>
        <rFont val="Arial"/>
        <family val="2"/>
      </rPr>
      <t>]</t>
    </r>
  </si>
  <si>
    <t>⑳</t>
  </si>
  <si>
    <r>
      <t>（⑦＋⑨）／⑥≧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</si>
  <si>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×70</t>
    </r>
    <r>
      <rPr>
        <sz val="12"/>
        <rFont val="ＭＳ Ｐゴシック"/>
        <family val="3"/>
      </rPr>
      <t>％</t>
    </r>
    <r>
      <rPr>
        <sz val="12"/>
        <rFont val="Arial"/>
        <family val="2"/>
      </rPr>
      <t xml:space="preserve">] </t>
    </r>
    <r>
      <rPr>
        <sz val="12"/>
        <rFont val="ＭＳ Ｐゴシック"/>
        <family val="3"/>
      </rPr>
      <t>／⑫</t>
    </r>
    <r>
      <rPr>
        <sz val="12"/>
        <rFont val="Arial"/>
        <family val="2"/>
      </rPr>
      <t>]</t>
    </r>
  </si>
  <si>
    <r>
      <t>（⑦＋⑩）／⑥≧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</si>
  <si>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</si>
  <si>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r>
      <t>（⑦＋⑪）／⑥≧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</si>
  <si>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</si>
  <si>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（⑧＋⑨）／⑥≧</t>
    </r>
    <r>
      <rPr>
        <sz val="12"/>
        <rFont val="Arial"/>
        <family val="2"/>
      </rPr>
      <t>75</t>
    </r>
    <r>
      <rPr>
        <sz val="12"/>
        <rFont val="ＭＳ Ｐゴシック"/>
        <family val="3"/>
      </rPr>
      <t>％</t>
    </r>
  </si>
  <si>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×70</t>
    </r>
    <r>
      <rPr>
        <sz val="12"/>
        <rFont val="ＭＳ Ｐゴシック"/>
        <family val="3"/>
      </rPr>
      <t>％</t>
    </r>
    <r>
      <rPr>
        <sz val="12"/>
        <rFont val="Arial"/>
        <family val="2"/>
      </rPr>
      <t xml:space="preserve">] </t>
    </r>
    <r>
      <rPr>
        <sz val="12"/>
        <rFont val="ＭＳ Ｐゴシック"/>
        <family val="3"/>
      </rPr>
      <t>／⑫</t>
    </r>
    <r>
      <rPr>
        <sz val="12"/>
        <rFont val="Arial"/>
        <family val="2"/>
      </rPr>
      <t>]</t>
    </r>
  </si>
  <si>
    <r>
      <t>（⑧＋⑩）／⑥≧</t>
    </r>
    <r>
      <rPr>
        <sz val="12"/>
        <rFont val="Arial"/>
        <family val="2"/>
      </rPr>
      <t>75</t>
    </r>
    <r>
      <rPr>
        <sz val="12"/>
        <rFont val="ＭＳ Ｐゴシック"/>
        <family val="3"/>
      </rPr>
      <t>％</t>
    </r>
  </si>
  <si>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</si>
  <si>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r>
      <t>（⑧＋⑪）／⑥≧</t>
    </r>
    <r>
      <rPr>
        <sz val="12"/>
        <rFont val="Arial"/>
        <family val="2"/>
      </rPr>
      <t>75</t>
    </r>
    <r>
      <rPr>
        <sz val="12"/>
        <rFont val="ＭＳ Ｐゴシック"/>
        <family val="3"/>
      </rPr>
      <t>％</t>
    </r>
  </si>
  <si>
    <t>事業合計</t>
  </si>
  <si>
    <t>第2種事業</t>
  </si>
  <si>
    <t>第3種事業</t>
  </si>
  <si>
    <t>第4種事業</t>
  </si>
  <si>
    <t>第5種事業</t>
  </si>
  <si>
    <t xml:space="preserve">平成 18 年度分所得税青色申告決算書（不動産所得用） </t>
  </si>
  <si>
    <t xml:space="preserve">個人簿記131002.xls
</t>
  </si>
  <si>
    <t xml:space="preserve">個人簿記131002.xls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</si>
</sst>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0_ "/>
    <numFmt numFmtId="178" formatCode="#,##0_ "/>
    <numFmt numFmtId="179" formatCode="[&lt;=999]000;[&lt;=99999]000\-00;000\-0000"/>
    <numFmt numFmtId="180" formatCode="0.000_ "/>
    <numFmt numFmtId="181" formatCode="#,##0_);[Red]\(#,##0\)"/>
    <numFmt numFmtId="182" formatCode="[$-411]ge\.\ m\.\ d"/>
    <numFmt numFmtId="183" formatCode="#,##0;&quot;△ &quot;#,##0"/>
    <numFmt numFmtId="184" formatCode="0;&quot;△ &quot;0"/>
    <numFmt numFmtId="185" formatCode="0_ ;[Red]\-0\ "/>
    <numFmt numFmtId="186" formatCode="[$-411]ge\.m\.d;@"/>
    <numFmt numFmtId="187" formatCode="0_);[Red]\(0\)"/>
    <numFmt numFmtId="188" formatCode="00000\ 0000\ 0"/>
    <numFmt numFmtId="189" formatCode="mmm\-yyyy"/>
    <numFmt numFmtId="190" formatCode="0.0000_ "/>
    <numFmt numFmtId="191" formatCode="0.0000_);[Red]\(0.0000\)"/>
    <numFmt numFmtId="192" formatCode="0.00000_);[Red]\(0.00000\)"/>
    <numFmt numFmtId="193" formatCode="0.0_);[Red]\(0.0\)"/>
    <numFmt numFmtId="194" formatCode="0.00000_ "/>
    <numFmt numFmtId="195" formatCode="0.0%"/>
    <numFmt numFmtId="196" formatCode="#,##0.0_ "/>
    <numFmt numFmtId="197" formatCode="0.0_ "/>
    <numFmt numFmtId="198" formatCode="#,###;&quot;△&quot;#,###"/>
    <numFmt numFmtId="199" formatCode="0.0;&quot;△ &quot;0.0"/>
    <numFmt numFmtId="200" formatCode="#,##0.00_ "/>
    <numFmt numFmtId="201" formatCode="0.000%"/>
    <numFmt numFmtId="202" formatCode="#,##0_ ;[Red]\-#,##0\ "/>
    <numFmt numFmtId="203" formatCode="0.0000%"/>
    <numFmt numFmtId="204" formatCode="[$-411]\ \ \ \ \ ge\.\ \ m\.\ \ d"/>
    <numFmt numFmtId="205" formatCode="[$-411]\ \ ge\.\ m\.\ d\ \ \ "/>
    <numFmt numFmtId="206" formatCode="[$-411]\ \ \ \ \ ge\.\ \ m\.\ \ d\ \ \ "/>
    <numFmt numFmtId="207" formatCode="[$-411]\ \ ge\.\ m\.\ d\ \ \ \ \ "/>
    <numFmt numFmtId="208" formatCode="&quot;Yes&quot;;&quot;Yes&quot;;&quot;No&quot;"/>
    <numFmt numFmtId="209" formatCode="&quot;True&quot;;&quot;True&quot;;&quot;False&quot;"/>
    <numFmt numFmtId="210" formatCode="&quot;On&quot;;&quot;On&quot;;&quot;Off&quot;"/>
    <numFmt numFmtId="211" formatCode="[$€-2]\ #,##0.00_);[Red]\([$€-2]\ #,##0.00\)"/>
    <numFmt numFmtId="212" formatCode="[$-411]\ \ ge\.\ m\.\ d"/>
    <numFmt numFmtId="213" formatCode="[$-411]\ \ \ \ ge\.\ m\.\ d"/>
    <numFmt numFmtId="214" formatCode="#,##0.0;&quot;△ &quot;#,##0.0"/>
    <numFmt numFmtId="215" formatCode="#,##0.00;&quot;△ &quot;#,##0.00"/>
  </numFmts>
  <fonts count="103">
    <font>
      <sz val="11"/>
      <name val="ＭＳ Ｐゴシック"/>
      <family val="3"/>
    </font>
    <font>
      <sz val="6"/>
      <name val="ＭＳ Ｐゴシック"/>
      <family val="3"/>
    </font>
    <font>
      <u val="single"/>
      <sz val="9"/>
      <color indexed="12"/>
      <name val="Arial"/>
      <family val="2"/>
    </font>
    <font>
      <sz val="12"/>
      <name val="Arial"/>
      <family val="2"/>
    </font>
    <font>
      <sz val="12"/>
      <name val="ＭＳ 明朝"/>
      <family val="1"/>
    </font>
    <font>
      <sz val="12"/>
      <name val="リュウミンライト－ＫＬ"/>
      <family val="3"/>
    </font>
    <font>
      <u val="single"/>
      <sz val="9"/>
      <color indexed="36"/>
      <name val="Arial"/>
      <family val="2"/>
    </font>
    <font>
      <sz val="12"/>
      <name val="ＭＳ Ｐゴシック"/>
      <family val="3"/>
    </font>
    <font>
      <b/>
      <sz val="16"/>
      <name val="ＭＳ Ｐゴシック"/>
      <family val="3"/>
    </font>
    <font>
      <b/>
      <sz val="12"/>
      <name val="ＭＳ Ｐゴシック"/>
      <family val="3"/>
    </font>
    <font>
      <b/>
      <sz val="20"/>
      <name val="Arial"/>
      <family val="2"/>
    </font>
    <font>
      <b/>
      <sz val="36"/>
      <color indexed="12"/>
      <name val="ＭＳ Ｐゴシック"/>
      <family val="3"/>
    </font>
    <font>
      <b/>
      <sz val="14"/>
      <color indexed="12"/>
      <name val="HG創英角ﾎﾟｯﾌﾟ体"/>
      <family val="3"/>
    </font>
    <font>
      <b/>
      <sz val="14"/>
      <name val="ＭＳ Ｐゴシック"/>
      <family val="3"/>
    </font>
    <font>
      <b/>
      <sz val="16"/>
      <color indexed="12"/>
      <name val="HGSｺﾞｼｯｸE"/>
      <family val="3"/>
    </font>
    <font>
      <b/>
      <sz val="18"/>
      <name val="Arial"/>
      <family val="2"/>
    </font>
    <font>
      <b/>
      <sz val="16"/>
      <name val="Arial"/>
      <family val="2"/>
    </font>
    <font>
      <b/>
      <sz val="14"/>
      <name val="Arial"/>
      <family val="2"/>
    </font>
    <font>
      <b/>
      <sz val="12"/>
      <name val="Arial"/>
      <family val="2"/>
    </font>
    <font>
      <b/>
      <sz val="24"/>
      <name val="ＭＳ Ｐゴシック"/>
      <family val="3"/>
    </font>
    <font>
      <b/>
      <sz val="24"/>
      <name val="Arial"/>
      <family val="2"/>
    </font>
    <font>
      <sz val="14"/>
      <name val="Arial"/>
      <family val="2"/>
    </font>
    <font>
      <b/>
      <sz val="20"/>
      <name val="ＭＳ Ｐゴシック"/>
      <family val="3"/>
    </font>
    <font>
      <sz val="14"/>
      <name val="ＭＳ Ｐゴシック"/>
      <family val="3"/>
    </font>
    <font>
      <sz val="12"/>
      <color indexed="9"/>
      <name val="Arial"/>
      <family val="2"/>
    </font>
    <font>
      <sz val="12"/>
      <color indexed="9"/>
      <name val="ＭＳ Ｐゴシック"/>
      <family val="3"/>
    </font>
    <font>
      <sz val="12"/>
      <name val="ＭＳ Ｐ明朝"/>
      <family val="1"/>
    </font>
    <font>
      <sz val="24"/>
      <name val="ＭＳ Ｐゴシック"/>
      <family val="3"/>
    </font>
    <font>
      <sz val="6"/>
      <name val="ＭＳ 明朝"/>
      <family val="1"/>
    </font>
    <font>
      <sz val="13"/>
      <name val="ＭＳ Ｐゴシック"/>
      <family val="3"/>
    </font>
    <font>
      <b/>
      <sz val="18"/>
      <name val="ＭＳ Ｐゴシック"/>
      <family val="3"/>
    </font>
    <font>
      <sz val="18"/>
      <name val="Arial"/>
      <family val="2"/>
    </font>
    <font>
      <sz val="10"/>
      <name val="ＭＳ Ｐゴシック"/>
      <family val="3"/>
    </font>
    <font>
      <sz val="10"/>
      <name val="Arial"/>
      <family val="2"/>
    </font>
    <font>
      <sz val="14"/>
      <name val="ＭＳ 明朝"/>
      <family val="1"/>
    </font>
    <font>
      <sz val="11"/>
      <name val="ＭＳ 明朝"/>
      <family val="1"/>
    </font>
    <font>
      <sz val="10"/>
      <name val="ＭＳ 明朝"/>
      <family val="1"/>
    </font>
    <font>
      <b/>
      <sz val="18"/>
      <color indexed="12"/>
      <name val="ＭＳ Ｐゴシック"/>
      <family val="3"/>
    </font>
    <font>
      <sz val="12"/>
      <color indexed="12"/>
      <name val="ＭＳ Ｐゴシック"/>
      <family val="3"/>
    </font>
    <font>
      <sz val="8"/>
      <name val="ＭＳ 明朝"/>
      <family val="1"/>
    </font>
    <font>
      <sz val="8"/>
      <name val="ＭＳ Ｐゴシック"/>
      <family val="3"/>
    </font>
    <font>
      <sz val="8"/>
      <name val="Arial"/>
      <family val="2"/>
    </font>
    <font>
      <sz val="9"/>
      <name val="ＭＳ Ｐゴシック"/>
      <family val="3"/>
    </font>
    <font>
      <sz val="8"/>
      <name val="リュウミンライト－ＫＬ"/>
      <family val="3"/>
    </font>
    <font>
      <b/>
      <sz val="16"/>
      <name val="ＭＳ 明朝"/>
      <family val="1"/>
    </font>
    <font>
      <sz val="9"/>
      <name val="Arial"/>
      <family val="2"/>
    </font>
    <font>
      <sz val="11"/>
      <color indexed="8"/>
      <name val="ＭＳ 明朝"/>
      <family val="1"/>
    </font>
    <font>
      <sz val="18"/>
      <color indexed="10"/>
      <name val="Osaka"/>
      <family val="3"/>
    </font>
    <font>
      <sz val="12"/>
      <color indexed="8"/>
      <name val="ＭＳ 明朝"/>
      <family val="1"/>
    </font>
    <font>
      <b/>
      <sz val="14"/>
      <name val="HG丸ｺﾞｼｯｸM-PRO"/>
      <family val="3"/>
    </font>
    <font>
      <b/>
      <sz val="14"/>
      <color indexed="41"/>
      <name val="HG丸ｺﾞｼｯｸM-PRO"/>
      <family val="3"/>
    </font>
    <font>
      <sz val="10"/>
      <name val="ＭＳ Ｐ明朝"/>
      <family val="1"/>
    </font>
    <font>
      <sz val="14"/>
      <name val="ＭＳ Ｐ明朝"/>
      <family val="1"/>
    </font>
    <font>
      <sz val="18"/>
      <color indexed="9"/>
      <name val="ＭＳ Ｐゴシック"/>
      <family val="3"/>
    </font>
    <font>
      <sz val="12"/>
      <color indexed="17"/>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ゴシック"/>
      <family val="3"/>
    </font>
    <font>
      <b/>
      <sz val="12"/>
      <color indexed="8"/>
      <name val="ＭＳ Ｐゴシック"/>
      <family val="3"/>
    </font>
    <font>
      <b/>
      <sz val="12"/>
      <color indexed="9"/>
      <name val="ＭＳ Ｐゴシック"/>
      <family val="3"/>
    </font>
    <font>
      <b/>
      <sz val="12"/>
      <color indexed="12"/>
      <name val="ＭＳ Ｐゴシック"/>
      <family val="3"/>
    </font>
    <font>
      <sz val="16"/>
      <color indexed="9"/>
      <name val="HG創英角ﾎﾟｯﾌﾟ体"/>
      <family val="3"/>
    </font>
    <font>
      <sz val="15"/>
      <color indexed="9"/>
      <name val="HG創英角ﾎﾟｯﾌﾟ体"/>
      <family val="3"/>
    </font>
    <font>
      <b/>
      <sz val="15"/>
      <color indexed="9"/>
      <name val="ＭＳ Ｐゴシック"/>
      <family val="3"/>
    </font>
    <font>
      <b/>
      <sz val="20"/>
      <color indexed="8"/>
      <name val="ＭＳ Ｐゴシック"/>
      <family val="3"/>
    </font>
    <font>
      <b/>
      <sz val="20"/>
      <color indexed="8"/>
      <name val="Calibri"/>
      <family val="2"/>
    </font>
    <font>
      <sz val="16"/>
      <color indexed="12"/>
      <name val="HG創英角ﾎﾟｯﾌﾟ体"/>
      <family val="3"/>
    </font>
    <font>
      <b/>
      <sz val="10"/>
      <color indexed="8"/>
      <name val="ＭＳ Ｐゴシック"/>
      <family val="3"/>
    </font>
    <font>
      <b/>
      <sz val="16"/>
      <color indexed="12"/>
      <name val="ＭＳ 明朝"/>
      <family val="1"/>
    </font>
    <font>
      <b/>
      <sz val="14"/>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7"/>
        <bgColor indexed="64"/>
      </patternFill>
    </fill>
    <fill>
      <patternFill patternType="solid">
        <fgColor indexed="12"/>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medium">
        <color indexed="12"/>
      </bottom>
    </border>
    <border>
      <left style="medium"/>
      <right>
        <color indexed="63"/>
      </right>
      <top style="medium"/>
      <bottom style="medium"/>
    </border>
    <border>
      <left style="medium">
        <color indexed="12"/>
      </left>
      <right style="medium">
        <color indexed="12"/>
      </right>
      <top style="medium">
        <color indexed="12"/>
      </top>
      <bottom style="medium">
        <color indexed="12"/>
      </bottom>
    </border>
    <border>
      <left style="medium"/>
      <right style="medium"/>
      <top style="medium"/>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diagonalUp="1">
      <left>
        <color indexed="63"/>
      </left>
      <right style="medium"/>
      <top>
        <color indexed="63"/>
      </top>
      <bottom style="thin"/>
      <diagonal style="thin"/>
    </border>
    <border>
      <left style="medium"/>
      <right style="thin"/>
      <top style="thin"/>
      <bottom style="thin"/>
    </border>
    <border>
      <left>
        <color indexed="63"/>
      </left>
      <right style="thin"/>
      <top style="thin"/>
      <bottom style="thin"/>
    </border>
    <border diagonalUp="1">
      <left style="thin"/>
      <right style="thin"/>
      <top style="thin"/>
      <bottom style="thin"/>
      <diagonal style="thin"/>
    </border>
    <border>
      <left style="thin"/>
      <right style="medium"/>
      <top style="thin"/>
      <bottom style="thin"/>
    </border>
    <border diagonalUp="1">
      <left style="thin"/>
      <right style="thin"/>
      <top>
        <color indexed="63"/>
      </top>
      <bottom>
        <color indexed="63"/>
      </bottom>
      <diagonal style="thin"/>
    </border>
    <border diagonalUp="1">
      <left style="thin"/>
      <right style="medium"/>
      <top style="thin"/>
      <bottom>
        <color indexed="63"/>
      </bottom>
      <diagonal style="thin"/>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style="medium"/>
    </border>
    <border>
      <left>
        <color indexed="63"/>
      </left>
      <right style="thin"/>
      <top style="medium"/>
      <bottom style="medium"/>
    </border>
    <border diagonalUp="1">
      <left style="thin"/>
      <right style="thin"/>
      <top style="medium"/>
      <bottom style="medium"/>
      <diagonal style="thin"/>
    </border>
    <border>
      <left style="thin"/>
      <right style="thin"/>
      <top style="medium"/>
      <bottom style="medium"/>
    </border>
    <border>
      <left style="thin"/>
      <right style="medium"/>
      <top style="medium"/>
      <bottom style="medium"/>
    </border>
    <border diagonalUp="1">
      <left style="thin"/>
      <right style="medium"/>
      <top>
        <color indexed="63"/>
      </top>
      <bottom>
        <color indexed="63"/>
      </bottom>
      <diagonal style="thin"/>
    </border>
    <border diagonalUp="1">
      <left style="thin"/>
      <right style="thin"/>
      <top style="medium"/>
      <bottom>
        <color indexed="63"/>
      </bottom>
      <diagonal style="thin"/>
    </border>
    <border diagonalUp="1">
      <left style="thin"/>
      <right style="medium"/>
      <top style="medium"/>
      <bottom>
        <color indexed="63"/>
      </bottom>
      <diagonal style="thin"/>
    </border>
    <border diagonalUp="1">
      <left style="thin"/>
      <right style="medium"/>
      <top style="medium"/>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left style="medium"/>
      <right style="medium"/>
      <top style="medium"/>
      <bottom>
        <color indexed="63"/>
      </bottom>
    </border>
    <border>
      <left style="thin"/>
      <right>
        <color indexed="63"/>
      </right>
      <top style="medium"/>
      <bottom>
        <color indexed="63"/>
      </bottom>
    </border>
    <border>
      <left style="thin"/>
      <right style="thin"/>
      <top>
        <color indexed="63"/>
      </top>
      <bottom style="thin"/>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medium"/>
      <right style="medium"/>
      <top>
        <color indexed="63"/>
      </top>
      <bottom>
        <color indexed="24"/>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thin"/>
      <top style="thin"/>
      <bottom>
        <color indexed="63"/>
      </bottom>
    </border>
    <border>
      <left>
        <color indexed="63"/>
      </left>
      <right style="medium"/>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medium"/>
      <top style="thin"/>
      <bottom style="mediu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color indexed="63"/>
      </bottom>
    </border>
    <border>
      <left style="thin"/>
      <right>
        <color indexed="63"/>
      </right>
      <top style="thin"/>
      <bottom>
        <color indexed="63"/>
      </bottom>
    </border>
    <border>
      <left>
        <color indexed="63"/>
      </left>
      <right>
        <color indexed="63"/>
      </right>
      <top>
        <color indexed="63"/>
      </top>
      <bottom style="double"/>
    </border>
    <border>
      <left style="thin"/>
      <right>
        <color indexed="63"/>
      </right>
      <top>
        <color indexed="63"/>
      </top>
      <bottom style="double"/>
    </border>
    <border diagonalUp="1">
      <left style="thin"/>
      <right style="medium"/>
      <top style="thin"/>
      <bottom style="thin"/>
      <diagonal style="thin"/>
    </border>
    <border>
      <left style="medium"/>
      <right style="thin"/>
      <top style="medium"/>
      <bottom>
        <color indexed="63"/>
      </bottom>
    </border>
    <border>
      <left>
        <color indexed="63"/>
      </left>
      <right>
        <color indexed="63"/>
      </right>
      <top style="thin"/>
      <bottom style="medium"/>
    </border>
    <border diagonalUp="1">
      <left style="thin"/>
      <right style="medium"/>
      <top>
        <color indexed="63"/>
      </top>
      <bottom style="medium"/>
      <diagonal style="thin"/>
    </border>
    <border>
      <left style="thin"/>
      <right style="medium">
        <color indexed="12"/>
      </right>
      <top style="medium"/>
      <bottom style="medium"/>
    </border>
    <border diagonalUp="1">
      <left>
        <color indexed="63"/>
      </left>
      <right>
        <color indexed="63"/>
      </right>
      <top style="medium"/>
      <bottom style="medium"/>
      <diagonal style="thin"/>
    </border>
    <border>
      <left style="medium"/>
      <right>
        <color indexed="63"/>
      </right>
      <top>
        <color indexed="63"/>
      </top>
      <bottom style="medium"/>
    </border>
    <border diagonalUp="1">
      <left style="thin"/>
      <right style="thin"/>
      <top style="medium">
        <color indexed="12"/>
      </top>
      <bottom style="thin"/>
      <diagonal style="thin"/>
    </border>
    <border>
      <left style="thin"/>
      <right style="thin"/>
      <top style="medium">
        <color indexed="12"/>
      </top>
      <bottom style="thin"/>
    </border>
    <border diagonalUp="1">
      <left>
        <color indexed="63"/>
      </left>
      <right>
        <color indexed="63"/>
      </right>
      <top style="thin"/>
      <bottom>
        <color indexed="63"/>
      </bottom>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medium"/>
      <right style="thin"/>
      <top style="thin"/>
      <bottom>
        <color indexed="63"/>
      </bottom>
    </border>
    <border diagonalUp="1">
      <left>
        <color indexed="63"/>
      </left>
      <right>
        <color indexed="63"/>
      </right>
      <top style="thin"/>
      <bottom style="thin"/>
      <diagonal style="thin"/>
    </border>
    <border diagonalUp="1">
      <left style="thin"/>
      <right style="thin"/>
      <top>
        <color indexed="63"/>
      </top>
      <bottom style="thin"/>
      <diagonal style="thin"/>
    </border>
    <border>
      <left style="thin"/>
      <right style="medium">
        <color indexed="17"/>
      </right>
      <top style="thin"/>
      <bottom style="thin"/>
    </border>
    <border>
      <left style="medium">
        <color indexed="17"/>
      </left>
      <right style="medium">
        <color indexed="17"/>
      </right>
      <top style="medium">
        <color indexed="17"/>
      </top>
      <bottom style="medium">
        <color indexed="17"/>
      </bottom>
    </border>
    <border diagonalUp="1">
      <left style="thin"/>
      <right style="thin"/>
      <top style="thin"/>
      <bottom>
        <color indexed="63"/>
      </bottom>
      <diagonal style="thin"/>
    </border>
    <border diagonalUp="1">
      <left>
        <color indexed="63"/>
      </left>
      <right>
        <color indexed="63"/>
      </right>
      <top>
        <color indexed="63"/>
      </top>
      <bottom>
        <color indexed="63"/>
      </bottom>
      <diagonal style="thin"/>
    </border>
    <border>
      <left style="medium"/>
      <right style="thin"/>
      <top style="thin"/>
      <bottom style="medium">
        <color indexed="12"/>
      </bottom>
    </border>
    <border diagonalUp="1">
      <left style="thin"/>
      <right>
        <color indexed="63"/>
      </right>
      <top>
        <color indexed="63"/>
      </top>
      <bottom style="thin"/>
      <diagonal style="thin"/>
    </border>
    <border>
      <left style="thin"/>
      <right style="medium">
        <color indexed="12"/>
      </right>
      <top style="thin"/>
      <bottom style="thin"/>
    </border>
    <border diagonalUp="1">
      <left style="thin"/>
      <right>
        <color indexed="63"/>
      </right>
      <top style="thin"/>
      <bottom>
        <color indexed="63"/>
      </bottom>
      <diagonal style="thin"/>
    </border>
    <border diagonalUp="1">
      <left>
        <color indexed="63"/>
      </left>
      <right style="thin"/>
      <top style="thin"/>
      <bottom style="thin"/>
      <diagonal style="thin"/>
    </border>
    <border>
      <left style="thin"/>
      <right style="medium">
        <color indexed="17"/>
      </right>
      <top style="thin"/>
      <bottom style="medium"/>
    </border>
    <border diagonalUp="1">
      <left>
        <color indexed="63"/>
      </left>
      <right style="thin"/>
      <top style="thin"/>
      <bottom style="medium"/>
      <diagonal style="thin"/>
    </border>
    <border diagonalUp="1">
      <left style="thin"/>
      <right style="thin"/>
      <top style="thin"/>
      <bottom style="medium"/>
      <diagonal style="thin"/>
    </border>
    <border>
      <left style="thin"/>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thin"/>
      <right style="medium"/>
      <top style="thin"/>
      <bottom style="medium"/>
    </border>
    <border>
      <left style="thin"/>
      <right style="medium"/>
      <top>
        <color indexed="63"/>
      </top>
      <bottom>
        <color indexed="63"/>
      </bottom>
    </border>
    <border>
      <left style="medium"/>
      <right style="thin"/>
      <top>
        <color indexed="63"/>
      </top>
      <bottom style="thin"/>
    </border>
    <border>
      <left style="medium"/>
      <right style="thin"/>
      <top>
        <color indexed="63"/>
      </top>
      <bottom>
        <color indexed="63"/>
      </bottom>
    </border>
    <border>
      <left style="thin"/>
      <right style="medium"/>
      <top style="thin"/>
      <bottom>
        <color indexed="63"/>
      </bottom>
    </border>
    <border>
      <left>
        <color indexed="24"/>
      </left>
      <right>
        <color indexed="63"/>
      </right>
      <top>
        <color indexed="63"/>
      </top>
      <bottom style="thin"/>
    </border>
    <border>
      <left style="medium"/>
      <right>
        <color indexed="63"/>
      </right>
      <top style="thin"/>
      <bottom style="thin"/>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color indexed="63"/>
      </bottom>
    </border>
    <border>
      <left style="medium">
        <color indexed="12"/>
      </left>
      <right style="medium">
        <color indexed="12"/>
      </right>
      <top>
        <color indexed="63"/>
      </top>
      <bottom style="medium">
        <color indexed="12"/>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diagonalUp="1">
      <left style="thin"/>
      <right style="medium"/>
      <top style="thin"/>
      <bottom style="medium"/>
      <diagonal style="thin"/>
    </border>
    <border>
      <left style="thin"/>
      <right style="medium"/>
      <top style="medium"/>
      <bottom style="thin"/>
    </border>
    <border>
      <left>
        <color indexed="63"/>
      </left>
      <right>
        <color indexed="63"/>
      </right>
      <top style="double"/>
      <bottom style="double"/>
    </border>
    <border>
      <left>
        <color indexed="63"/>
      </left>
      <right style="thin"/>
      <top style="double"/>
      <bottom style="double"/>
    </border>
    <border>
      <left>
        <color indexed="63"/>
      </left>
      <right>
        <color indexed="63"/>
      </right>
      <top style="double"/>
      <bottom>
        <color indexed="63"/>
      </bottom>
    </border>
    <border>
      <left style="medium"/>
      <right style="thin"/>
      <top>
        <color indexed="63"/>
      </top>
      <bottom style="double"/>
    </border>
    <border>
      <left>
        <color indexed="63"/>
      </left>
      <right style="thin"/>
      <top>
        <color indexed="63"/>
      </top>
      <bottom style="double"/>
    </border>
    <border>
      <left style="medium"/>
      <right style="thin"/>
      <top style="double"/>
      <bottom>
        <color indexed="63"/>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7" fillId="0" borderId="0" applyNumberFormat="0" applyFill="0" applyBorder="0" applyAlignment="0" applyProtection="0"/>
    <xf numFmtId="0" fontId="88" fillId="25" borderId="1" applyNumberFormat="0" applyAlignment="0" applyProtection="0"/>
    <xf numFmtId="0" fontId="8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90" fillId="0" borderId="3" applyNumberFormat="0" applyFill="0" applyAlignment="0" applyProtection="0"/>
    <xf numFmtId="0" fontId="91" fillId="28" borderId="0" applyNumberFormat="0" applyBorder="0" applyAlignment="0" applyProtection="0"/>
    <xf numFmtId="0" fontId="92" fillId="29"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29"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0" borderId="4" applyNumberFormat="0" applyAlignment="0" applyProtection="0"/>
    <xf numFmtId="0" fontId="3" fillId="0" borderId="0">
      <alignment/>
      <protection/>
    </xf>
    <xf numFmtId="0" fontId="4" fillId="0" borderId="0">
      <alignment horizontal="distributed" vertical="center"/>
      <protection/>
    </xf>
    <xf numFmtId="1" fontId="5" fillId="0" borderId="0">
      <alignment/>
      <protection/>
    </xf>
    <xf numFmtId="0" fontId="6" fillId="0" borderId="0" applyNumberFormat="0" applyFill="0" applyBorder="0" applyAlignment="0" applyProtection="0"/>
    <xf numFmtId="0" fontId="101" fillId="31" borderId="0" applyNumberFormat="0" applyBorder="0" applyAlignment="0" applyProtection="0"/>
  </cellStyleXfs>
  <cellXfs count="729">
    <xf numFmtId="0" fontId="0" fillId="0" borderId="0" xfId="0" applyAlignment="1">
      <alignment vertical="center"/>
    </xf>
    <xf numFmtId="0" fontId="3" fillId="0" borderId="0" xfId="61" applyFill="1" applyBorder="1" applyAlignment="1">
      <alignment/>
      <protection/>
    </xf>
    <xf numFmtId="0" fontId="3" fillId="0" borderId="0" xfId="61" applyFill="1" applyBorder="1" applyAlignment="1">
      <alignment horizontal="center"/>
      <protection/>
    </xf>
    <xf numFmtId="0" fontId="3" fillId="0" borderId="0" xfId="61" applyFill="1" applyAlignment="1">
      <alignment/>
      <protection/>
    </xf>
    <xf numFmtId="0" fontId="3" fillId="0" borderId="0" xfId="61">
      <alignment/>
      <protection/>
    </xf>
    <xf numFmtId="0" fontId="7" fillId="0" borderId="10" xfId="61" applyFont="1" applyFill="1" applyBorder="1" applyAlignment="1">
      <alignment horizontal="distributed" vertical="center"/>
      <protection/>
    </xf>
    <xf numFmtId="0" fontId="3" fillId="0" borderId="11" xfId="61" applyFill="1" applyBorder="1" applyAlignment="1" applyProtection="1">
      <alignment horizontal="center"/>
      <protection locked="0"/>
    </xf>
    <xf numFmtId="0" fontId="8" fillId="0" borderId="0" xfId="61" applyFont="1" applyFill="1" applyBorder="1" applyAlignment="1">
      <alignment horizontal="left" vertical="center" wrapText="1"/>
      <protection/>
    </xf>
    <xf numFmtId="0" fontId="9" fillId="0" borderId="12" xfId="61" applyFont="1" applyFill="1" applyBorder="1" applyAlignment="1">
      <alignment horizontal="distributed" vertical="center" wrapText="1"/>
      <protection/>
    </xf>
    <xf numFmtId="178" fontId="10" fillId="0" borderId="13" xfId="61" applyNumberFormat="1" applyFont="1" applyFill="1" applyBorder="1" applyAlignment="1" applyProtection="1">
      <alignment horizontal="right" vertical="center"/>
      <protection locked="0"/>
    </xf>
    <xf numFmtId="0" fontId="11" fillId="0" borderId="0" xfId="61" applyFont="1" applyFill="1" applyBorder="1" applyAlignment="1">
      <alignment horizontal="distributed" vertical="center"/>
      <protection/>
    </xf>
    <xf numFmtId="0" fontId="7" fillId="0" borderId="0" xfId="61" applyFont="1" applyFill="1" applyBorder="1" applyAlignment="1">
      <alignment horizontal="distributed" vertical="center"/>
      <protection/>
    </xf>
    <xf numFmtId="0" fontId="3" fillId="0" borderId="0" xfId="61" applyFill="1" applyBorder="1" applyAlignment="1" applyProtection="1">
      <alignment horizontal="left"/>
      <protection locked="0"/>
    </xf>
    <xf numFmtId="0" fontId="7" fillId="0" borderId="0" xfId="61" applyFont="1" applyFill="1" applyBorder="1" applyAlignment="1">
      <alignment/>
      <protection/>
    </xf>
    <xf numFmtId="0" fontId="3" fillId="0" borderId="0" xfId="61" applyFill="1" applyBorder="1" applyAlignment="1">
      <alignment horizontal="distributed" vertical="center"/>
      <protection/>
    </xf>
    <xf numFmtId="0" fontId="13" fillId="0" borderId="14" xfId="61" applyFont="1" applyFill="1" applyBorder="1" applyAlignment="1" applyProtection="1">
      <alignment horizontal="distributed" vertical="center"/>
      <protection locked="0"/>
    </xf>
    <xf numFmtId="0" fontId="9" fillId="0" borderId="14" xfId="61" applyFont="1" applyFill="1" applyBorder="1" applyAlignment="1" applyProtection="1">
      <alignment horizontal="distributed" vertical="center"/>
      <protection locked="0"/>
    </xf>
    <xf numFmtId="0" fontId="3" fillId="0" borderId="0" xfId="61" applyFill="1" applyAlignment="1">
      <alignment horizontal="distributed" vertical="center"/>
      <protection/>
    </xf>
    <xf numFmtId="0" fontId="8" fillId="0" borderId="0" xfId="61" applyFont="1" applyFill="1" applyBorder="1" applyAlignment="1">
      <alignment vertical="center"/>
      <protection/>
    </xf>
    <xf numFmtId="0" fontId="8" fillId="0" borderId="0" xfId="61" applyFont="1" applyFill="1" applyBorder="1" applyAlignment="1">
      <alignment vertical="center" wrapText="1"/>
      <protection/>
    </xf>
    <xf numFmtId="0" fontId="15" fillId="0" borderId="13" xfId="61" applyFont="1" applyFill="1" applyBorder="1" applyAlignment="1" applyProtection="1">
      <alignment horizontal="distributed" vertical="center"/>
      <protection locked="0"/>
    </xf>
    <xf numFmtId="0" fontId="7" fillId="0" borderId="0" xfId="61" applyFont="1" applyFill="1" applyBorder="1" applyAlignment="1" applyProtection="1">
      <alignment horizontal="distributed" vertical="center"/>
      <protection locked="0"/>
    </xf>
    <xf numFmtId="0" fontId="3" fillId="0" borderId="15" xfId="61" applyFill="1" applyBorder="1" applyAlignment="1">
      <alignment horizontal="center"/>
      <protection/>
    </xf>
    <xf numFmtId="0" fontId="18" fillId="0" borderId="14" xfId="61" applyFont="1" applyFill="1" applyBorder="1" applyAlignment="1" quotePrefix="1">
      <alignment horizontal="distributed" vertical="center"/>
      <protection/>
    </xf>
    <xf numFmtId="0" fontId="7" fillId="0" borderId="14" xfId="61" applyFont="1" applyFill="1" applyBorder="1" applyAlignment="1">
      <alignment vertical="distributed" textRotation="255"/>
      <protection/>
    </xf>
    <xf numFmtId="0" fontId="17" fillId="0" borderId="16" xfId="61" applyFont="1" applyFill="1" applyBorder="1" applyAlignment="1">
      <alignment horizontal="center"/>
      <protection/>
    </xf>
    <xf numFmtId="0" fontId="7" fillId="0" borderId="16" xfId="61" applyNumberFormat="1" applyFont="1" applyFill="1" applyBorder="1" applyAlignment="1">
      <alignment horizontal="distributed" vertical="center"/>
      <protection/>
    </xf>
    <xf numFmtId="0" fontId="7" fillId="0" borderId="16" xfId="61" applyNumberFormat="1" applyFont="1" applyFill="1" applyBorder="1" applyAlignment="1">
      <alignment horizontal="distributed" vertical="center" wrapText="1"/>
      <protection/>
    </xf>
    <xf numFmtId="0" fontId="3" fillId="0" borderId="0" xfId="61" applyFill="1" applyBorder="1" applyAlignment="1" applyProtection="1">
      <alignment/>
      <protection locked="0"/>
    </xf>
    <xf numFmtId="0" fontId="3" fillId="0" borderId="16" xfId="61" applyFill="1" applyBorder="1" applyAlignment="1">
      <alignment horizontal="distributed" vertical="center"/>
      <protection/>
    </xf>
    <xf numFmtId="0" fontId="7" fillId="0" borderId="17" xfId="61" applyNumberFormat="1" applyFont="1" applyFill="1" applyBorder="1" applyAlignment="1">
      <alignment horizontal="distributed" vertical="center"/>
      <protection/>
    </xf>
    <xf numFmtId="0" fontId="7" fillId="0" borderId="17" xfId="61" applyNumberFormat="1" applyFont="1" applyFill="1" applyBorder="1" applyAlignment="1">
      <alignment horizontal="distributed" vertical="center" wrapText="1"/>
      <protection/>
    </xf>
    <xf numFmtId="0" fontId="7" fillId="0" borderId="16" xfId="61" applyFont="1" applyFill="1" applyBorder="1" applyAlignment="1">
      <alignment vertical="distributed" textRotation="255"/>
      <protection/>
    </xf>
    <xf numFmtId="0" fontId="7" fillId="0" borderId="16" xfId="61" applyFont="1" applyFill="1" applyBorder="1" applyAlignment="1">
      <alignment wrapText="1"/>
      <protection/>
    </xf>
    <xf numFmtId="0" fontId="7" fillId="0" borderId="16" xfId="61" applyFont="1" applyFill="1" applyBorder="1" applyAlignment="1">
      <alignment vertical="top" wrapText="1"/>
      <protection/>
    </xf>
    <xf numFmtId="0" fontId="13" fillId="0" borderId="12" xfId="61" applyFont="1" applyFill="1" applyBorder="1" applyAlignment="1">
      <alignment vertical="center"/>
      <protection/>
    </xf>
    <xf numFmtId="0" fontId="3" fillId="0" borderId="0" xfId="61" applyNumberFormat="1" applyFont="1" applyFill="1" applyAlignment="1">
      <alignment vertical="center" wrapText="1"/>
      <protection/>
    </xf>
    <xf numFmtId="0" fontId="3" fillId="0" borderId="0" xfId="61" applyNumberFormat="1" applyFont="1" applyFill="1" applyAlignment="1">
      <alignment vertical="center" textRotation="255" wrapText="1"/>
      <protection/>
    </xf>
    <xf numFmtId="0" fontId="21" fillId="0" borderId="0" xfId="61" applyNumberFormat="1" applyFont="1" applyFill="1" applyAlignment="1">
      <alignment vertical="center" textRotation="255" wrapText="1"/>
      <protection/>
    </xf>
    <xf numFmtId="0" fontId="21" fillId="0" borderId="0" xfId="61" applyNumberFormat="1" applyFont="1" applyFill="1" applyAlignment="1">
      <alignment horizontal="left" vertical="center" wrapText="1"/>
      <protection/>
    </xf>
    <xf numFmtId="0" fontId="3" fillId="0" borderId="0" xfId="61" applyNumberFormat="1" applyFont="1" applyFill="1" applyAlignment="1">
      <alignment vertical="center"/>
      <protection/>
    </xf>
    <xf numFmtId="0" fontId="21" fillId="0" borderId="0" xfId="61" applyNumberFormat="1" applyFont="1" applyFill="1" applyAlignment="1">
      <alignment vertical="center" wrapText="1"/>
      <protection/>
    </xf>
    <xf numFmtId="0" fontId="22" fillId="0" borderId="0" xfId="61" applyNumberFormat="1" applyFont="1" applyFill="1" applyAlignment="1">
      <alignment vertical="center"/>
      <protection/>
    </xf>
    <xf numFmtId="0" fontId="21" fillId="0" borderId="0" xfId="61" applyNumberFormat="1" applyFont="1" applyFill="1" applyAlignment="1">
      <alignment vertical="center"/>
      <protection/>
    </xf>
    <xf numFmtId="0" fontId="21" fillId="0" borderId="0" xfId="61" applyNumberFormat="1" applyFont="1" applyFill="1" applyBorder="1" applyAlignment="1">
      <alignment vertical="center" wrapText="1"/>
      <protection/>
    </xf>
    <xf numFmtId="49" fontId="23" fillId="0" borderId="18" xfId="61" applyNumberFormat="1" applyFont="1" applyFill="1" applyBorder="1" applyAlignment="1">
      <alignment horizontal="center" vertical="center" wrapText="1"/>
      <protection/>
    </xf>
    <xf numFmtId="0" fontId="21" fillId="0" borderId="0" xfId="61" applyNumberFormat="1" applyFont="1" applyFill="1" applyAlignment="1">
      <alignment horizontal="left" vertical="center" textRotation="255" wrapText="1"/>
      <protection/>
    </xf>
    <xf numFmtId="49" fontId="23" fillId="0" borderId="19" xfId="61" applyNumberFormat="1" applyFont="1" applyFill="1" applyBorder="1" applyAlignment="1">
      <alignment horizontal="center" vertical="center" wrapText="1"/>
      <protection/>
    </xf>
    <xf numFmtId="0" fontId="23" fillId="0" borderId="20" xfId="61" applyNumberFormat="1" applyFont="1" applyFill="1" applyBorder="1" applyAlignment="1">
      <alignment horizontal="left" vertical="center" wrapText="1"/>
      <protection/>
    </xf>
    <xf numFmtId="0" fontId="7" fillId="0" borderId="0" xfId="61" applyNumberFormat="1" applyFont="1" applyFill="1" applyBorder="1" applyAlignment="1">
      <alignment vertical="top" wrapText="1"/>
      <protection/>
    </xf>
    <xf numFmtId="187" fontId="21" fillId="0" borderId="21" xfId="61" applyNumberFormat="1" applyFont="1" applyFill="1" applyBorder="1" applyAlignment="1">
      <alignment horizontal="distributed" vertical="center" wrapText="1"/>
      <protection/>
    </xf>
    <xf numFmtId="183" fontId="3" fillId="0" borderId="22" xfId="61" applyNumberFormat="1" applyFont="1" applyFill="1" applyBorder="1" applyAlignment="1">
      <alignment vertical="center"/>
      <protection/>
    </xf>
    <xf numFmtId="38" fontId="3" fillId="0" borderId="23" xfId="49" applyFont="1" applyFill="1" applyBorder="1" applyAlignment="1">
      <alignment vertical="center"/>
    </xf>
    <xf numFmtId="183" fontId="3" fillId="0" borderId="23" xfId="61" applyNumberFormat="1" applyFont="1" applyFill="1" applyBorder="1" applyAlignment="1">
      <alignment vertical="center"/>
      <protection/>
    </xf>
    <xf numFmtId="38" fontId="3" fillId="0" borderId="24" xfId="49" applyFont="1" applyFill="1" applyBorder="1" applyAlignment="1">
      <alignment vertical="center"/>
    </xf>
    <xf numFmtId="38" fontId="3" fillId="0" borderId="13" xfId="49" applyFont="1" applyFill="1" applyBorder="1" applyAlignment="1" applyProtection="1">
      <alignment vertical="center"/>
      <protection locked="0"/>
    </xf>
    <xf numFmtId="38" fontId="3" fillId="0" borderId="25" xfId="49" applyFont="1" applyFill="1" applyBorder="1" applyAlignment="1">
      <alignment vertical="center"/>
    </xf>
    <xf numFmtId="187" fontId="21" fillId="0" borderId="26" xfId="61" applyNumberFormat="1" applyFont="1" applyFill="1" applyBorder="1" applyAlignment="1">
      <alignment horizontal="distributed" vertical="center" wrapText="1"/>
      <protection/>
    </xf>
    <xf numFmtId="183" fontId="3" fillId="0" borderId="27" xfId="61" applyNumberFormat="1" applyFont="1" applyFill="1" applyBorder="1" applyAlignment="1">
      <alignment vertical="center"/>
      <protection/>
    </xf>
    <xf numFmtId="38" fontId="3" fillId="0" borderId="28" xfId="49" applyFont="1" applyFill="1" applyBorder="1" applyAlignment="1">
      <alignment vertical="center"/>
    </xf>
    <xf numFmtId="38" fontId="3" fillId="0" borderId="16" xfId="49" applyFont="1" applyFill="1" applyBorder="1" applyAlignment="1">
      <alignment vertical="center"/>
    </xf>
    <xf numFmtId="183" fontId="3" fillId="0" borderId="16" xfId="61" applyNumberFormat="1" applyFont="1" applyFill="1" applyBorder="1" applyAlignment="1">
      <alignment vertical="center"/>
      <protection/>
    </xf>
    <xf numFmtId="38" fontId="3" fillId="0" borderId="29" xfId="49" applyFont="1" applyFill="1" applyBorder="1" applyAlignment="1">
      <alignment vertical="center"/>
    </xf>
    <xf numFmtId="38" fontId="3" fillId="0" borderId="30" xfId="49" applyFont="1" applyFill="1" applyBorder="1" applyAlignment="1">
      <alignment vertical="center"/>
    </xf>
    <xf numFmtId="38" fontId="3" fillId="0" borderId="31" xfId="49" applyFont="1" applyFill="1" applyBorder="1" applyAlignment="1">
      <alignment vertical="center"/>
    </xf>
    <xf numFmtId="187" fontId="21" fillId="0" borderId="32" xfId="61" applyNumberFormat="1" applyFont="1" applyFill="1" applyBorder="1" applyAlignment="1">
      <alignment horizontal="distributed" vertical="center" wrapText="1"/>
      <protection/>
    </xf>
    <xf numFmtId="183" fontId="3" fillId="0" borderId="33" xfId="61" applyNumberFormat="1" applyFont="1" applyFill="1" applyBorder="1" applyAlignment="1">
      <alignment vertical="center"/>
      <protection/>
    </xf>
    <xf numFmtId="38" fontId="3" fillId="0" borderId="20" xfId="49" applyFont="1" applyFill="1" applyBorder="1" applyAlignment="1">
      <alignment vertical="center"/>
    </xf>
    <xf numFmtId="183" fontId="3" fillId="0" borderId="20" xfId="61" applyNumberFormat="1" applyFont="1" applyFill="1" applyBorder="1" applyAlignment="1">
      <alignment vertical="center"/>
      <protection/>
    </xf>
    <xf numFmtId="38" fontId="3" fillId="0" borderId="34" xfId="49" applyFont="1" applyFill="1" applyBorder="1" applyAlignment="1">
      <alignment vertical="center"/>
    </xf>
    <xf numFmtId="187" fontId="23" fillId="0" borderId="35" xfId="61" applyNumberFormat="1" applyFont="1" applyFill="1" applyBorder="1" applyAlignment="1">
      <alignment horizontal="distributed" vertical="center" wrapText="1"/>
      <protection/>
    </xf>
    <xf numFmtId="183" fontId="3" fillId="0" borderId="36" xfId="61" applyNumberFormat="1" applyFont="1" applyFill="1" applyBorder="1" applyAlignment="1">
      <alignment vertical="center"/>
      <protection/>
    </xf>
    <xf numFmtId="38" fontId="3" fillId="0" borderId="37" xfId="49" applyFont="1" applyFill="1" applyBorder="1" applyAlignment="1" applyProtection="1">
      <alignment vertical="center" wrapText="1"/>
      <protection locked="0"/>
    </xf>
    <xf numFmtId="38" fontId="3" fillId="0" borderId="38" xfId="49" applyFont="1" applyFill="1" applyBorder="1" applyAlignment="1" applyProtection="1">
      <alignment vertical="center" wrapText="1"/>
      <protection locked="0"/>
    </xf>
    <xf numFmtId="183" fontId="3" fillId="0" borderId="38" xfId="61" applyNumberFormat="1" applyFont="1" applyFill="1" applyBorder="1" applyAlignment="1">
      <alignment vertical="center"/>
      <protection/>
    </xf>
    <xf numFmtId="38" fontId="3" fillId="0" borderId="39" xfId="49" applyFont="1" applyFill="1" applyBorder="1" applyAlignment="1">
      <alignment vertical="center"/>
    </xf>
    <xf numFmtId="38" fontId="24" fillId="0" borderId="30" xfId="49" applyFont="1" applyFill="1" applyBorder="1" applyAlignment="1">
      <alignment vertical="center" wrapText="1"/>
    </xf>
    <xf numFmtId="38" fontId="24" fillId="0" borderId="40" xfId="49" applyFont="1" applyFill="1" applyBorder="1" applyAlignment="1">
      <alignment vertical="center" wrapText="1"/>
    </xf>
    <xf numFmtId="38" fontId="3" fillId="0" borderId="37" xfId="49" applyFont="1" applyFill="1" applyBorder="1" applyAlignment="1" applyProtection="1">
      <alignment horizontal="center" vertical="center" wrapText="1"/>
      <protection locked="0"/>
    </xf>
    <xf numFmtId="38" fontId="24" fillId="0" borderId="41" xfId="49" applyFont="1" applyFill="1" applyBorder="1" applyAlignment="1">
      <alignment vertical="center" wrapText="1"/>
    </xf>
    <xf numFmtId="38" fontId="24" fillId="0" borderId="42" xfId="49" applyFont="1" applyFill="1" applyBorder="1" applyAlignment="1">
      <alignment vertical="center" wrapText="1"/>
    </xf>
    <xf numFmtId="38" fontId="24" fillId="0" borderId="37" xfId="49" applyFont="1" applyFill="1" applyBorder="1" applyAlignment="1">
      <alignment vertical="center" wrapText="1"/>
    </xf>
    <xf numFmtId="38" fontId="24" fillId="0" borderId="43" xfId="49" applyFont="1" applyFill="1" applyBorder="1" applyAlignment="1">
      <alignment vertical="center" wrapText="1"/>
    </xf>
    <xf numFmtId="0" fontId="23" fillId="0" borderId="44" xfId="61" applyNumberFormat="1" applyFont="1" applyFill="1" applyBorder="1" applyAlignment="1">
      <alignment horizontal="distributed" vertical="center" wrapText="1"/>
      <protection/>
    </xf>
    <xf numFmtId="38" fontId="3" fillId="0" borderId="45" xfId="49" applyFont="1" applyFill="1" applyBorder="1" applyAlignment="1">
      <alignment vertical="center"/>
    </xf>
    <xf numFmtId="38" fontId="3" fillId="0" borderId="14" xfId="49" applyFont="1" applyFill="1" applyBorder="1" applyAlignment="1">
      <alignment vertical="center"/>
    </xf>
    <xf numFmtId="38" fontId="24" fillId="0" borderId="10" xfId="49" applyFont="1" applyFill="1" applyBorder="1" applyAlignment="1">
      <alignment vertical="center" wrapText="1"/>
    </xf>
    <xf numFmtId="38" fontId="24" fillId="0" borderId="46" xfId="49" applyFont="1" applyFill="1" applyBorder="1" applyAlignment="1">
      <alignment vertical="center" wrapText="1"/>
    </xf>
    <xf numFmtId="0" fontId="23" fillId="0" borderId="0" xfId="61" applyNumberFormat="1" applyFont="1" applyFill="1" applyBorder="1" applyAlignment="1">
      <alignment horizontal="center" vertical="center" textRotation="255" wrapText="1"/>
      <protection/>
    </xf>
    <xf numFmtId="187" fontId="23" fillId="0" borderId="0" xfId="61" applyNumberFormat="1" applyFont="1" applyFill="1" applyBorder="1" applyAlignment="1">
      <alignment horizontal="distributed" vertical="center" wrapText="1"/>
      <protection/>
    </xf>
    <xf numFmtId="38" fontId="3" fillId="0" borderId="0" xfId="49" applyFont="1" applyFill="1" applyBorder="1" applyAlignment="1">
      <alignment vertical="center"/>
    </xf>
    <xf numFmtId="38" fontId="3" fillId="0" borderId="0" xfId="49" applyFont="1" applyFill="1" applyBorder="1" applyAlignment="1">
      <alignment/>
    </xf>
    <xf numFmtId="38" fontId="24" fillId="0" borderId="0" xfId="49" applyFont="1" applyFill="1" applyBorder="1" applyAlignment="1">
      <alignment vertical="center" wrapText="1"/>
    </xf>
    <xf numFmtId="38" fontId="24" fillId="0" borderId="15" xfId="49" applyFont="1" applyFill="1" applyBorder="1" applyAlignment="1">
      <alignment vertical="center" wrapText="1"/>
    </xf>
    <xf numFmtId="187" fontId="23" fillId="0" borderId="23" xfId="61" applyNumberFormat="1" applyFont="1" applyFill="1" applyBorder="1" applyAlignment="1">
      <alignment horizontal="left" vertical="center" wrapText="1"/>
      <protection/>
    </xf>
    <xf numFmtId="38" fontId="3" fillId="0" borderId="41" xfId="49" applyFont="1" applyFill="1" applyBorder="1" applyAlignment="1" applyProtection="1">
      <alignment vertical="center" wrapText="1"/>
      <protection locked="0"/>
    </xf>
    <xf numFmtId="38" fontId="3" fillId="0" borderId="47" xfId="49" applyFont="1" applyFill="1" applyBorder="1" applyAlignment="1" applyProtection="1">
      <alignment vertical="center" wrapText="1"/>
      <protection locked="0"/>
    </xf>
    <xf numFmtId="38" fontId="3" fillId="0" borderId="48" xfId="49" applyFont="1" applyFill="1" applyBorder="1" applyAlignment="1">
      <alignment vertical="center"/>
    </xf>
    <xf numFmtId="38" fontId="3" fillId="0" borderId="49" xfId="49" applyFont="1" applyFill="1" applyBorder="1" applyAlignment="1">
      <alignment vertical="center"/>
    </xf>
    <xf numFmtId="0" fontId="3" fillId="0" borderId="0" xfId="61" applyNumberFormat="1" applyFont="1" applyFill="1" applyBorder="1" applyAlignment="1">
      <alignment vertical="center" wrapText="1"/>
      <protection/>
    </xf>
    <xf numFmtId="0" fontId="23" fillId="0" borderId="50" xfId="61" applyNumberFormat="1" applyFont="1" applyFill="1" applyBorder="1" applyAlignment="1">
      <alignment vertical="center" wrapText="1"/>
      <protection/>
    </xf>
    <xf numFmtId="38" fontId="25" fillId="0" borderId="44" xfId="49" applyFont="1" applyFill="1" applyBorder="1" applyAlignment="1">
      <alignment horizontal="center" vertical="center" wrapText="1"/>
    </xf>
    <xf numFmtId="38" fontId="25" fillId="0" borderId="45" xfId="49" applyFont="1" applyFill="1" applyBorder="1" applyAlignment="1">
      <alignment horizontal="center" vertical="center" wrapText="1"/>
    </xf>
    <xf numFmtId="0" fontId="23" fillId="0" borderId="14" xfId="61" applyNumberFormat="1" applyFont="1" applyFill="1" applyBorder="1" applyAlignment="1">
      <alignment horizontal="distributed" vertical="center" wrapText="1"/>
      <protection/>
    </xf>
    <xf numFmtId="0" fontId="23" fillId="0" borderId="15" xfId="61" applyNumberFormat="1" applyFont="1" applyFill="1" applyBorder="1" applyAlignment="1">
      <alignment horizontal="center" vertical="center" textRotation="255" wrapText="1"/>
      <protection/>
    </xf>
    <xf numFmtId="0" fontId="23" fillId="0" borderId="0" xfId="61" applyNumberFormat="1" applyFont="1" applyFill="1" applyBorder="1" applyAlignment="1">
      <alignment horizontal="distributed" vertical="center" wrapText="1"/>
      <protection/>
    </xf>
    <xf numFmtId="38" fontId="25" fillId="0" borderId="0" xfId="49" applyFont="1" applyFill="1" applyBorder="1" applyAlignment="1">
      <alignment horizontal="center" vertical="center" wrapText="1"/>
    </xf>
    <xf numFmtId="0" fontId="3" fillId="0" borderId="0" xfId="61" applyNumberFormat="1" applyFont="1" applyFill="1" applyBorder="1" applyAlignment="1">
      <alignment vertical="center" textRotation="255" wrapText="1"/>
      <protection/>
    </xf>
    <xf numFmtId="0" fontId="21" fillId="0" borderId="0" xfId="61" applyNumberFormat="1" applyFont="1" applyFill="1" applyBorder="1" applyAlignment="1">
      <alignment horizontal="distributed" vertical="center" wrapText="1"/>
      <protection/>
    </xf>
    <xf numFmtId="49" fontId="23" fillId="0" borderId="51" xfId="61" applyNumberFormat="1" applyFont="1" applyFill="1" applyBorder="1" applyAlignment="1">
      <alignment horizontal="center" vertical="center" wrapText="1"/>
      <protection/>
    </xf>
    <xf numFmtId="49" fontId="23" fillId="0" borderId="52" xfId="61" applyNumberFormat="1" applyFont="1" applyFill="1" applyBorder="1" applyAlignment="1">
      <alignment horizontal="center" vertical="center" wrapText="1"/>
      <protection/>
    </xf>
    <xf numFmtId="0" fontId="23" fillId="0" borderId="16" xfId="61" applyNumberFormat="1" applyFont="1" applyFill="1" applyBorder="1" applyAlignment="1">
      <alignment horizontal="left" vertical="center" wrapText="1"/>
      <protection/>
    </xf>
    <xf numFmtId="0" fontId="23" fillId="0" borderId="53" xfId="61" applyNumberFormat="1" applyFont="1" applyFill="1" applyBorder="1" applyAlignment="1">
      <alignment horizontal="center" vertical="center" wrapText="1"/>
      <protection/>
    </xf>
    <xf numFmtId="187" fontId="23" fillId="0" borderId="54" xfId="61" applyNumberFormat="1" applyFont="1" applyFill="1" applyBorder="1" applyAlignment="1">
      <alignment horizontal="distributed" vertical="center" wrapText="1"/>
      <protection/>
    </xf>
    <xf numFmtId="38" fontId="3" fillId="0" borderId="38" xfId="49" applyFont="1" applyFill="1" applyBorder="1" applyAlignment="1">
      <alignment vertical="center"/>
    </xf>
    <xf numFmtId="38" fontId="3" fillId="0" borderId="37" xfId="49" applyFont="1" applyFill="1" applyBorder="1" applyAlignment="1">
      <alignment vertical="center"/>
    </xf>
    <xf numFmtId="187" fontId="23" fillId="0" borderId="55" xfId="61" applyNumberFormat="1" applyFont="1" applyFill="1" applyBorder="1" applyAlignment="1">
      <alignment horizontal="distributed" vertical="center" wrapText="1"/>
      <protection/>
    </xf>
    <xf numFmtId="187" fontId="23" fillId="0" borderId="56" xfId="61" applyNumberFormat="1" applyFont="1" applyFill="1" applyBorder="1" applyAlignment="1">
      <alignment horizontal="distributed" vertical="center" wrapText="1"/>
      <protection/>
    </xf>
    <xf numFmtId="0" fontId="21" fillId="0" borderId="56" xfId="61" applyNumberFormat="1" applyFont="1" applyFill="1" applyBorder="1" applyAlignment="1">
      <alignment horizontal="distributed" vertical="center" wrapText="1"/>
      <protection/>
    </xf>
    <xf numFmtId="0" fontId="3" fillId="0" borderId="0" xfId="61" applyNumberFormat="1" applyFont="1" applyFill="1" applyBorder="1" applyAlignment="1">
      <alignment horizontal="center" vertical="distributed" textRotation="255"/>
      <protection/>
    </xf>
    <xf numFmtId="0" fontId="21" fillId="0" borderId="0" xfId="61" applyNumberFormat="1" applyFont="1" applyFill="1" applyBorder="1" applyAlignment="1">
      <alignment horizontal="left" vertical="center" wrapText="1"/>
      <protection/>
    </xf>
    <xf numFmtId="0" fontId="23" fillId="0" borderId="16" xfId="61" applyNumberFormat="1" applyFont="1" applyFill="1" applyBorder="1" applyAlignment="1">
      <alignment vertical="center" wrapText="1"/>
      <protection/>
    </xf>
    <xf numFmtId="183" fontId="21" fillId="0" borderId="16" xfId="61" applyNumberFormat="1" applyFont="1" applyFill="1" applyBorder="1" applyAlignment="1">
      <alignment vertical="center"/>
      <protection/>
    </xf>
    <xf numFmtId="183" fontId="3" fillId="0" borderId="0" xfId="61" applyNumberFormat="1" applyFont="1" applyFill="1" applyBorder="1" applyAlignment="1">
      <alignment vertical="center"/>
      <protection/>
    </xf>
    <xf numFmtId="0" fontId="3" fillId="0" borderId="0" xfId="61" applyFont="1" applyFill="1" applyBorder="1">
      <alignment/>
      <protection/>
    </xf>
    <xf numFmtId="49" fontId="26" fillId="0" borderId="0" xfId="61" applyNumberFormat="1" applyFont="1" applyFill="1" applyBorder="1" applyAlignment="1">
      <alignment horizontal="left" vertical="center"/>
      <protection/>
    </xf>
    <xf numFmtId="0" fontId="3" fillId="0" borderId="0" xfId="61" applyFont="1" applyFill="1">
      <alignment/>
      <protection/>
    </xf>
    <xf numFmtId="0" fontId="13" fillId="0" borderId="10" xfId="61" applyNumberFormat="1" applyFont="1" applyFill="1" applyBorder="1" applyAlignment="1">
      <alignment horizontal="center" vertical="center" wrapText="1"/>
      <protection/>
    </xf>
    <xf numFmtId="0" fontId="3" fillId="0" borderId="0" xfId="61" applyNumberFormat="1" applyFont="1" applyFill="1" applyAlignment="1">
      <alignment horizontal="left" vertical="center" wrapText="1"/>
      <protection/>
    </xf>
    <xf numFmtId="187" fontId="3" fillId="0" borderId="52" xfId="61" applyNumberFormat="1" applyFont="1" applyFill="1" applyBorder="1" applyAlignment="1">
      <alignment vertical="center"/>
      <protection/>
    </xf>
    <xf numFmtId="183" fontId="3" fillId="0" borderId="52" xfId="61" applyNumberFormat="1" applyFont="1" applyFill="1" applyBorder="1" applyAlignment="1">
      <alignment/>
      <protection/>
    </xf>
    <xf numFmtId="183" fontId="3" fillId="0" borderId="57" xfId="61" applyNumberFormat="1" applyFont="1" applyFill="1" applyBorder="1" applyAlignment="1">
      <alignment vertical="center"/>
      <protection/>
    </xf>
    <xf numFmtId="183" fontId="3" fillId="0" borderId="53" xfId="61" applyNumberFormat="1" applyFont="1" applyFill="1" applyBorder="1" applyAlignment="1">
      <alignment horizontal="right"/>
      <protection/>
    </xf>
    <xf numFmtId="187" fontId="3" fillId="0" borderId="16" xfId="61" applyNumberFormat="1" applyFont="1" applyFill="1" applyBorder="1" applyAlignment="1">
      <alignment vertical="center"/>
      <protection/>
    </xf>
    <xf numFmtId="183" fontId="3" fillId="0" borderId="16" xfId="61" applyNumberFormat="1" applyFont="1" applyFill="1" applyBorder="1" applyAlignment="1">
      <alignment/>
      <protection/>
    </xf>
    <xf numFmtId="183" fontId="3" fillId="0" borderId="29" xfId="61" applyNumberFormat="1" applyFont="1" applyFill="1" applyBorder="1" applyAlignment="1">
      <alignment horizontal="right"/>
      <protection/>
    </xf>
    <xf numFmtId="183" fontId="3" fillId="0" borderId="29" xfId="61" applyNumberFormat="1" applyFont="1" applyFill="1" applyBorder="1" applyAlignment="1">
      <alignment vertical="center"/>
      <protection/>
    </xf>
    <xf numFmtId="38" fontId="3" fillId="0" borderId="50" xfId="49" applyFont="1" applyFill="1" applyBorder="1" applyAlignment="1">
      <alignment/>
    </xf>
    <xf numFmtId="38" fontId="3" fillId="0" borderId="58" xfId="49" applyFont="1" applyFill="1" applyBorder="1" applyAlignment="1">
      <alignment/>
    </xf>
    <xf numFmtId="0" fontId="7" fillId="0" borderId="12" xfId="61" applyNumberFormat="1" applyFont="1" applyFill="1" applyBorder="1" applyAlignment="1">
      <alignment horizontal="distributed" vertical="center" wrapText="1"/>
      <protection/>
    </xf>
    <xf numFmtId="187" fontId="7" fillId="0" borderId="36" xfId="61" applyNumberFormat="1" applyFont="1" applyFill="1" applyBorder="1" applyAlignment="1">
      <alignment horizontal="distributed" vertical="center"/>
      <protection/>
    </xf>
    <xf numFmtId="38" fontId="3" fillId="0" borderId="14" xfId="49" applyFont="1" applyFill="1" applyBorder="1" applyAlignment="1">
      <alignment/>
    </xf>
    <xf numFmtId="0" fontId="7" fillId="0" borderId="10" xfId="61" applyNumberFormat="1" applyFont="1" applyFill="1" applyBorder="1" applyAlignment="1">
      <alignment vertical="center" textRotation="255" wrapText="1"/>
      <protection/>
    </xf>
    <xf numFmtId="0" fontId="3" fillId="0" borderId="14" xfId="61" applyNumberFormat="1" applyFont="1" applyFill="1" applyBorder="1" applyAlignment="1">
      <alignment vertical="center" wrapText="1"/>
      <protection/>
    </xf>
    <xf numFmtId="0" fontId="7" fillId="0" borderId="0" xfId="61" applyNumberFormat="1" applyFont="1" applyFill="1" applyBorder="1" applyAlignment="1">
      <alignment vertical="center" textRotation="255" wrapText="1"/>
      <protection/>
    </xf>
    <xf numFmtId="187" fontId="3" fillId="0" borderId="16" xfId="61" applyNumberFormat="1" applyFont="1" applyFill="1" applyBorder="1" applyAlignment="1">
      <alignment/>
      <protection/>
    </xf>
    <xf numFmtId="187" fontId="29" fillId="0" borderId="12" xfId="61" applyNumberFormat="1" applyFont="1" applyFill="1" applyBorder="1" applyAlignment="1">
      <alignment horizontal="distributed" vertical="center" wrapText="1"/>
      <protection/>
    </xf>
    <xf numFmtId="183" fontId="3" fillId="0" borderId="38" xfId="61" applyNumberFormat="1" applyFont="1" applyFill="1" applyBorder="1" applyAlignment="1">
      <alignment horizontal="right"/>
      <protection/>
    </xf>
    <xf numFmtId="183" fontId="3" fillId="0" borderId="36" xfId="61" applyNumberFormat="1" applyFont="1" applyFill="1" applyBorder="1" applyAlignment="1">
      <alignment horizontal="right"/>
      <protection/>
    </xf>
    <xf numFmtId="183" fontId="3" fillId="0" borderId="39" xfId="61" applyNumberFormat="1" applyFont="1" applyFill="1" applyBorder="1" applyAlignment="1">
      <alignment horizontal="right"/>
      <protection/>
    </xf>
    <xf numFmtId="187" fontId="7" fillId="0" borderId="59" xfId="61" applyNumberFormat="1" applyFont="1" applyFill="1" applyBorder="1" applyAlignment="1">
      <alignment horizontal="distributed" wrapText="1"/>
      <protection/>
    </xf>
    <xf numFmtId="183" fontId="3" fillId="0" borderId="60" xfId="61" applyNumberFormat="1" applyFont="1" applyFill="1" applyBorder="1" applyAlignment="1">
      <alignment horizontal="right"/>
      <protection/>
    </xf>
    <xf numFmtId="183" fontId="3" fillId="0" borderId="61" xfId="61" applyNumberFormat="1" applyFont="1" applyFill="1" applyBorder="1" applyAlignment="1">
      <alignment horizontal="right"/>
      <protection/>
    </xf>
    <xf numFmtId="183" fontId="3" fillId="0" borderId="62" xfId="61" applyNumberFormat="1" applyFont="1" applyFill="1" applyBorder="1" applyAlignment="1">
      <alignment horizontal="right"/>
      <protection/>
    </xf>
    <xf numFmtId="187" fontId="7" fillId="0" borderId="0" xfId="61" applyNumberFormat="1" applyFont="1" applyFill="1" applyBorder="1" applyAlignment="1">
      <alignment horizontal="distributed" wrapText="1"/>
      <protection/>
    </xf>
    <xf numFmtId="183" fontId="3" fillId="0" borderId="0" xfId="61" applyNumberFormat="1" applyFont="1" applyFill="1" applyBorder="1" applyAlignment="1" quotePrefix="1">
      <alignment horizontal="right"/>
      <protection/>
    </xf>
    <xf numFmtId="183" fontId="3" fillId="0" borderId="0" xfId="61" applyNumberFormat="1" applyFont="1" applyFill="1" applyBorder="1" applyAlignment="1">
      <alignment horizontal="right"/>
      <protection/>
    </xf>
    <xf numFmtId="187" fontId="29" fillId="0" borderId="14" xfId="61" applyNumberFormat="1" applyFont="1" applyFill="1" applyBorder="1" applyAlignment="1">
      <alignment horizontal="distributed" vertical="center" wrapText="1"/>
      <protection/>
    </xf>
    <xf numFmtId="183" fontId="3" fillId="0" borderId="38" xfId="61" applyNumberFormat="1" applyFont="1" applyFill="1" applyBorder="1" applyAlignment="1">
      <alignment/>
      <protection/>
    </xf>
    <xf numFmtId="183" fontId="3" fillId="0" borderId="36" xfId="61" applyNumberFormat="1" applyFont="1" applyFill="1" applyBorder="1" applyAlignment="1">
      <alignment/>
      <protection/>
    </xf>
    <xf numFmtId="187" fontId="29" fillId="0" borderId="14" xfId="61" applyNumberFormat="1" applyFont="1" applyFill="1" applyBorder="1" applyAlignment="1">
      <alignment horizontal="left" vertical="center" wrapText="1"/>
      <protection/>
    </xf>
    <xf numFmtId="187" fontId="7" fillId="0" borderId="35" xfId="61" applyNumberFormat="1" applyFont="1" applyFill="1" applyBorder="1" applyAlignment="1">
      <alignment vertical="center" wrapText="1"/>
      <protection/>
    </xf>
    <xf numFmtId="38" fontId="3" fillId="0" borderId="38" xfId="49" applyFont="1" applyFill="1" applyBorder="1" applyAlignment="1">
      <alignment horizontal="right"/>
    </xf>
    <xf numFmtId="38" fontId="3" fillId="0" borderId="39" xfId="49" applyFont="1" applyFill="1" applyBorder="1" applyAlignment="1">
      <alignment horizontal="right"/>
    </xf>
    <xf numFmtId="187" fontId="3" fillId="0" borderId="0" xfId="61" applyNumberFormat="1" applyFont="1" applyFill="1" applyAlignment="1">
      <alignment vertical="center" wrapText="1"/>
      <protection/>
    </xf>
    <xf numFmtId="187" fontId="3" fillId="0" borderId="0" xfId="61" applyNumberFormat="1" applyFont="1" applyFill="1" applyAlignment="1">
      <alignment vertical="center"/>
      <protection/>
    </xf>
    <xf numFmtId="0" fontId="3" fillId="0" borderId="0" xfId="61" applyFill="1" applyBorder="1">
      <alignment/>
      <protection/>
    </xf>
    <xf numFmtId="0" fontId="3" fillId="0" borderId="0" xfId="61" applyFill="1" applyAlignment="1">
      <alignment horizontal="center" vertical="center"/>
      <protection/>
    </xf>
    <xf numFmtId="0" fontId="3" fillId="0" borderId="0" xfId="61" applyFill="1" applyBorder="1" applyAlignment="1">
      <alignment wrapText="1"/>
      <protection/>
    </xf>
    <xf numFmtId="0" fontId="3" fillId="0" borderId="0" xfId="61" applyFill="1">
      <alignment/>
      <protection/>
    </xf>
    <xf numFmtId="0" fontId="7" fillId="0" borderId="17" xfId="61" applyFont="1" applyFill="1" applyBorder="1" applyAlignment="1">
      <alignment horizontal="center" vertical="center"/>
      <protection/>
    </xf>
    <xf numFmtId="0" fontId="3" fillId="0" borderId="63" xfId="61" applyFill="1" applyBorder="1" applyAlignment="1">
      <alignment horizontal="center" vertical="center"/>
      <protection/>
    </xf>
    <xf numFmtId="0" fontId="3" fillId="0" borderId="27" xfId="61" applyFill="1" applyBorder="1" applyAlignment="1">
      <alignment horizontal="center" vertical="center"/>
      <protection/>
    </xf>
    <xf numFmtId="0" fontId="3" fillId="0" borderId="16" xfId="61" applyFill="1" applyBorder="1" applyAlignment="1">
      <alignment horizontal="center" vertical="center" wrapText="1"/>
      <protection/>
    </xf>
    <xf numFmtId="0" fontId="3" fillId="0" borderId="16" xfId="61" applyFill="1" applyBorder="1" applyAlignment="1">
      <alignment horizontal="left" vertical="center" wrapText="1"/>
      <protection/>
    </xf>
    <xf numFmtId="0" fontId="3" fillId="0" borderId="0" xfId="61" applyAlignment="1">
      <alignment horizontal="center" vertical="center"/>
      <protection/>
    </xf>
    <xf numFmtId="0" fontId="7" fillId="0" borderId="16" xfId="61" applyFont="1" applyFill="1" applyBorder="1" applyAlignment="1">
      <alignment horizontal="distributed" vertical="center" wrapText="1"/>
      <protection/>
    </xf>
    <xf numFmtId="0" fontId="3" fillId="0" borderId="16" xfId="61" applyFill="1" applyBorder="1" applyAlignment="1">
      <alignment horizontal="center" vertical="center"/>
      <protection/>
    </xf>
    <xf numFmtId="38" fontId="3" fillId="0" borderId="16" xfId="49" applyFont="1" applyFill="1" applyBorder="1" applyAlignment="1">
      <alignment horizontal="right" vertical="center" wrapText="1"/>
    </xf>
    <xf numFmtId="38" fontId="3" fillId="0" borderId="16" xfId="49" applyFont="1" applyFill="1" applyBorder="1" applyAlignment="1">
      <alignment horizontal="right"/>
    </xf>
    <xf numFmtId="0" fontId="3" fillId="0" borderId="16" xfId="61" applyFill="1" applyBorder="1" applyAlignment="1">
      <alignment horizontal="distributed" vertical="center" wrapText="1"/>
      <protection/>
    </xf>
    <xf numFmtId="0" fontId="7" fillId="0" borderId="17" xfId="61" applyFont="1" applyFill="1" applyBorder="1" applyAlignment="1">
      <alignment horizontal="distributed" vertical="center"/>
      <protection/>
    </xf>
    <xf numFmtId="38" fontId="3" fillId="0" borderId="28" xfId="49" applyFont="1" applyFill="1" applyBorder="1" applyAlignment="1">
      <alignment horizontal="right"/>
    </xf>
    <xf numFmtId="38" fontId="3" fillId="0" borderId="16" xfId="49" applyFont="1" applyFill="1" applyBorder="1" applyAlignment="1">
      <alignment/>
    </xf>
    <xf numFmtId="38" fontId="3" fillId="0" borderId="28" xfId="49" applyFont="1" applyFill="1" applyBorder="1" applyAlignment="1">
      <alignment/>
    </xf>
    <xf numFmtId="0" fontId="7" fillId="0" borderId="63" xfId="61" applyFont="1" applyFill="1" applyBorder="1" applyAlignment="1">
      <alignment horizontal="center" vertical="center" wrapText="1"/>
      <protection/>
    </xf>
    <xf numFmtId="0" fontId="7" fillId="0" borderId="17" xfId="61" applyFont="1" applyFill="1" applyBorder="1" applyAlignment="1">
      <alignment/>
      <protection/>
    </xf>
    <xf numFmtId="0" fontId="7" fillId="0" borderId="27" xfId="61" applyFont="1" applyFill="1" applyBorder="1" applyAlignment="1">
      <alignment/>
      <protection/>
    </xf>
    <xf numFmtId="0" fontId="3" fillId="0" borderId="16" xfId="61" applyFill="1" applyBorder="1" applyAlignment="1">
      <alignment/>
      <protection/>
    </xf>
    <xf numFmtId="187" fontId="7" fillId="0" borderId="22" xfId="61" applyNumberFormat="1" applyFont="1" applyFill="1" applyBorder="1" applyAlignment="1">
      <alignment horizontal="distributed" vertical="center"/>
      <protection/>
    </xf>
    <xf numFmtId="187" fontId="7" fillId="0" borderId="27" xfId="61" applyNumberFormat="1" applyFont="1" applyFill="1" applyBorder="1" applyAlignment="1">
      <alignment horizontal="distributed" vertical="center"/>
      <protection/>
    </xf>
    <xf numFmtId="187" fontId="7" fillId="0" borderId="64" xfId="61" applyNumberFormat="1" applyFont="1" applyFill="1" applyBorder="1" applyAlignment="1">
      <alignment horizontal="distributed" vertical="center" wrapText="1"/>
      <protection/>
    </xf>
    <xf numFmtId="0" fontId="7" fillId="0" borderId="12" xfId="61" applyNumberFormat="1" applyFont="1" applyFill="1" applyBorder="1" applyAlignment="1">
      <alignment horizontal="center" vertical="center" wrapText="1"/>
      <protection/>
    </xf>
    <xf numFmtId="0" fontId="3" fillId="0" borderId="16" xfId="61" applyFill="1" applyBorder="1" applyAlignment="1">
      <alignment horizontal="center"/>
      <protection/>
    </xf>
    <xf numFmtId="38" fontId="3" fillId="0" borderId="17" xfId="49" applyFont="1" applyFill="1" applyBorder="1" applyAlignment="1">
      <alignment/>
    </xf>
    <xf numFmtId="0" fontId="3" fillId="0" borderId="0" xfId="61" applyFill="1" applyBorder="1" applyAlignment="1">
      <alignment horizontal="center" vertical="center"/>
      <protection/>
    </xf>
    <xf numFmtId="0" fontId="3" fillId="0" borderId="0" xfId="61" applyAlignment="1">
      <alignment wrapText="1"/>
      <protection/>
    </xf>
    <xf numFmtId="0" fontId="3" fillId="0" borderId="0" xfId="61" applyAlignment="1">
      <alignment/>
      <protection/>
    </xf>
    <xf numFmtId="0" fontId="3" fillId="0" borderId="0" xfId="61" applyAlignment="1">
      <alignment horizontal="center"/>
      <protection/>
    </xf>
    <xf numFmtId="38" fontId="3" fillId="0" borderId="0" xfId="49" applyFont="1" applyFill="1" applyAlignment="1">
      <alignment/>
    </xf>
    <xf numFmtId="0" fontId="30" fillId="0" borderId="0" xfId="61" applyFont="1" applyFill="1">
      <alignment/>
      <protection/>
    </xf>
    <xf numFmtId="0" fontId="31" fillId="0" borderId="0" xfId="61" applyFont="1" applyFill="1">
      <alignment/>
      <protection/>
    </xf>
    <xf numFmtId="38" fontId="31" fillId="0" borderId="0" xfId="49" applyFont="1" applyFill="1" applyAlignment="1">
      <alignment/>
    </xf>
    <xf numFmtId="0" fontId="31" fillId="0" borderId="0" xfId="61" applyFont="1" applyFill="1" applyAlignment="1">
      <alignment horizontal="center" vertical="center"/>
      <protection/>
    </xf>
    <xf numFmtId="0" fontId="7" fillId="0" borderId="16" xfId="61" applyFont="1" applyFill="1" applyBorder="1" applyAlignment="1">
      <alignment vertical="center" wrapText="1"/>
      <protection/>
    </xf>
    <xf numFmtId="0" fontId="3" fillId="0" borderId="16" xfId="61" applyFill="1" applyBorder="1" applyAlignment="1">
      <alignment vertical="center"/>
      <protection/>
    </xf>
    <xf numFmtId="0" fontId="3" fillId="0" borderId="17" xfId="61" applyFill="1" applyBorder="1" applyAlignment="1">
      <alignment vertical="center"/>
      <protection/>
    </xf>
    <xf numFmtId="38" fontId="3" fillId="0" borderId="16" xfId="49" applyFont="1" applyFill="1" applyBorder="1" applyAlignment="1" applyProtection="1">
      <alignment vertical="center"/>
      <protection locked="0"/>
    </xf>
    <xf numFmtId="38" fontId="3" fillId="0" borderId="52" xfId="49" applyFont="1" applyFill="1" applyBorder="1" applyAlignment="1">
      <alignment vertical="center"/>
    </xf>
    <xf numFmtId="0" fontId="3" fillId="0" borderId="16" xfId="61" applyFill="1" applyBorder="1">
      <alignment/>
      <protection/>
    </xf>
    <xf numFmtId="0" fontId="3" fillId="0" borderId="17" xfId="61" applyFill="1" applyBorder="1" applyAlignment="1">
      <alignment horizontal="center"/>
      <protection/>
    </xf>
    <xf numFmtId="38" fontId="3" fillId="0" borderId="0" xfId="49" applyFont="1" applyAlignment="1">
      <alignment/>
    </xf>
    <xf numFmtId="38" fontId="3" fillId="0" borderId="0" xfId="49" applyFont="1" applyFill="1" applyAlignment="1">
      <alignment horizontal="right"/>
    </xf>
    <xf numFmtId="0" fontId="34" fillId="0" borderId="0" xfId="61" applyFont="1" applyFill="1">
      <alignment/>
      <protection/>
    </xf>
    <xf numFmtId="38" fontId="3" fillId="0" borderId="65" xfId="49" applyFont="1" applyFill="1" applyBorder="1" applyAlignment="1">
      <alignment horizontal="right" vertical="center"/>
    </xf>
    <xf numFmtId="0" fontId="3" fillId="0" borderId="66" xfId="61" applyFill="1" applyBorder="1">
      <alignment/>
      <protection/>
    </xf>
    <xf numFmtId="0" fontId="7" fillId="0" borderId="67" xfId="61" applyFont="1" applyFill="1" applyBorder="1" applyAlignment="1">
      <alignment horizontal="distributed" vertical="center"/>
      <protection/>
    </xf>
    <xf numFmtId="0" fontId="7" fillId="0" borderId="16" xfId="61" applyFont="1" applyFill="1" applyBorder="1" applyAlignment="1">
      <alignment horizontal="center" vertical="center"/>
      <protection/>
    </xf>
    <xf numFmtId="38" fontId="3" fillId="0" borderId="68" xfId="49" applyFont="1" applyFill="1" applyBorder="1" applyAlignment="1">
      <alignment horizontal="right" vertical="center"/>
    </xf>
    <xf numFmtId="0" fontId="3" fillId="0" borderId="69" xfId="61" applyFill="1" applyBorder="1">
      <alignment/>
      <protection/>
    </xf>
    <xf numFmtId="0" fontId="7" fillId="0" borderId="16" xfId="61" applyFont="1" applyFill="1" applyBorder="1" applyAlignment="1">
      <alignment horizontal="distributed" vertical="center"/>
      <protection/>
    </xf>
    <xf numFmtId="38" fontId="3" fillId="0" borderId="70" xfId="49" applyFont="1" applyFill="1" applyBorder="1" applyAlignment="1">
      <alignment horizontal="right"/>
    </xf>
    <xf numFmtId="38" fontId="3" fillId="0" borderId="71" xfId="49" applyFont="1" applyFill="1" applyBorder="1" applyAlignment="1">
      <alignment horizontal="right"/>
    </xf>
    <xf numFmtId="0" fontId="7" fillId="0" borderId="52" xfId="61" applyFont="1" applyFill="1" applyBorder="1" applyAlignment="1">
      <alignment horizontal="distributed" vertical="center"/>
      <protection/>
    </xf>
    <xf numFmtId="38" fontId="3" fillId="0" borderId="72" xfId="49" applyFont="1" applyFill="1" applyBorder="1" applyAlignment="1">
      <alignment horizontal="right"/>
    </xf>
    <xf numFmtId="38" fontId="3" fillId="0" borderId="68" xfId="49" applyFont="1" applyFill="1" applyBorder="1" applyAlignment="1">
      <alignment horizontal="right"/>
    </xf>
    <xf numFmtId="0" fontId="3" fillId="0" borderId="73" xfId="61" applyFill="1" applyBorder="1">
      <alignment/>
      <protection/>
    </xf>
    <xf numFmtId="9" fontId="3" fillId="0" borderId="70" xfId="49" applyNumberFormat="1" applyFont="1" applyFill="1" applyBorder="1" applyAlignment="1">
      <alignment horizontal="right" vertical="center"/>
    </xf>
    <xf numFmtId="38" fontId="3" fillId="0" borderId="29" xfId="49" applyFont="1" applyFill="1" applyBorder="1" applyAlignment="1">
      <alignment horizontal="right"/>
    </xf>
    <xf numFmtId="0" fontId="3" fillId="0" borderId="73" xfId="61" applyFill="1" applyBorder="1" applyAlignment="1">
      <alignment horizontal="distributed"/>
      <protection/>
    </xf>
    <xf numFmtId="38" fontId="3" fillId="0" borderId="13" xfId="49" applyFont="1" applyFill="1" applyBorder="1" applyAlignment="1" applyProtection="1">
      <alignment horizontal="right"/>
      <protection locked="0"/>
    </xf>
    <xf numFmtId="0" fontId="37" fillId="0" borderId="0" xfId="61" applyFont="1" applyFill="1" applyBorder="1">
      <alignment/>
      <protection/>
    </xf>
    <xf numFmtId="0" fontId="38" fillId="0" borderId="0" xfId="61" applyFont="1" applyFill="1" applyBorder="1" applyAlignment="1">
      <alignment wrapText="1"/>
      <protection/>
    </xf>
    <xf numFmtId="0" fontId="36" fillId="0" borderId="17" xfId="61" applyFont="1" applyFill="1" applyBorder="1" applyAlignment="1">
      <alignment horizontal="left" vertical="center"/>
      <protection/>
    </xf>
    <xf numFmtId="38" fontId="3" fillId="0" borderId="53" xfId="49" applyFont="1" applyFill="1" applyBorder="1" applyAlignment="1">
      <alignment horizontal="right"/>
    </xf>
    <xf numFmtId="0" fontId="39" fillId="0" borderId="16" xfId="61" applyFont="1" applyFill="1" applyBorder="1" applyAlignment="1">
      <alignment horizontal="center" vertical="center"/>
      <protection/>
    </xf>
    <xf numFmtId="0" fontId="39" fillId="0" borderId="20" xfId="61" applyFont="1" applyFill="1" applyBorder="1" applyAlignment="1">
      <alignment horizontal="center" vertical="center"/>
      <protection/>
    </xf>
    <xf numFmtId="38" fontId="3" fillId="0" borderId="74" xfId="49" applyFont="1" applyFill="1" applyBorder="1" applyAlignment="1">
      <alignment horizontal="right" vertical="center"/>
    </xf>
    <xf numFmtId="0" fontId="3" fillId="0" borderId="0" xfId="61" applyFill="1" applyBorder="1" applyAlignment="1">
      <alignment horizontal="distributed" vertical="center"/>
      <protection/>
    </xf>
    <xf numFmtId="0" fontId="39" fillId="0" borderId="0" xfId="61" applyFont="1" applyFill="1" applyBorder="1" applyAlignment="1">
      <alignment horizontal="center" vertical="center"/>
      <protection/>
    </xf>
    <xf numFmtId="38" fontId="3" fillId="0" borderId="0" xfId="49" applyFont="1" applyFill="1" applyBorder="1" applyAlignment="1">
      <alignment horizontal="right"/>
    </xf>
    <xf numFmtId="38" fontId="3" fillId="0" borderId="0" xfId="49" applyFont="1" applyAlignment="1">
      <alignment horizontal="right"/>
    </xf>
    <xf numFmtId="0" fontId="3" fillId="32" borderId="0" xfId="61" applyFill="1">
      <alignment/>
      <protection/>
    </xf>
    <xf numFmtId="0" fontId="3" fillId="32" borderId="0" xfId="61" applyFill="1" applyBorder="1" applyAlignment="1">
      <alignment horizontal="left" vertical="top" textRotation="255" wrapText="1"/>
      <protection/>
    </xf>
    <xf numFmtId="38" fontId="3" fillId="32" borderId="16" xfId="49" applyFont="1" applyFill="1" applyBorder="1" applyAlignment="1">
      <alignment/>
    </xf>
    <xf numFmtId="0" fontId="3" fillId="32" borderId="0" xfId="61" applyFill="1" applyBorder="1">
      <alignment/>
      <protection/>
    </xf>
    <xf numFmtId="38" fontId="3" fillId="32" borderId="0" xfId="49" applyFont="1" applyFill="1" applyBorder="1" applyAlignment="1">
      <alignment/>
    </xf>
    <xf numFmtId="0" fontId="3" fillId="0" borderId="0" xfId="61" applyFill="1" applyAlignment="1">
      <alignment horizontal="left" vertical="top" textRotation="255" wrapText="1"/>
      <protection/>
    </xf>
    <xf numFmtId="0" fontId="3" fillId="0" borderId="0" xfId="61" applyFill="1" applyBorder="1" applyAlignment="1">
      <alignment vertical="center" wrapText="1"/>
      <protection/>
    </xf>
    <xf numFmtId="0" fontId="7" fillId="0" borderId="16" xfId="61" applyFont="1" applyFill="1" applyBorder="1">
      <alignment/>
      <protection/>
    </xf>
    <xf numFmtId="38" fontId="3" fillId="0" borderId="67" xfId="49" applyFont="1" applyFill="1" applyBorder="1" applyAlignment="1">
      <alignment/>
    </xf>
    <xf numFmtId="0" fontId="21" fillId="0" borderId="16" xfId="61" applyFont="1" applyFill="1" applyBorder="1" applyAlignment="1">
      <alignment horizontal="center" vertical="center"/>
      <protection/>
    </xf>
    <xf numFmtId="0" fontId="3" fillId="0" borderId="17" xfId="61" applyFill="1" applyBorder="1">
      <alignment/>
      <protection/>
    </xf>
    <xf numFmtId="38" fontId="3" fillId="0" borderId="13" xfId="49" applyFont="1" applyFill="1" applyBorder="1" applyAlignment="1" applyProtection="1">
      <alignment/>
      <protection locked="0"/>
    </xf>
    <xf numFmtId="38" fontId="3" fillId="0" borderId="52" xfId="49" applyFont="1" applyFill="1" applyBorder="1" applyAlignment="1">
      <alignment/>
    </xf>
    <xf numFmtId="0" fontId="41" fillId="0" borderId="16" xfId="61" applyFont="1" applyFill="1" applyBorder="1" applyAlignment="1">
      <alignment horizontal="left" vertical="center" wrapText="1"/>
      <protection/>
    </xf>
    <xf numFmtId="38" fontId="3" fillId="0" borderId="75" xfId="49" applyFont="1" applyFill="1" applyBorder="1" applyAlignment="1">
      <alignment/>
    </xf>
    <xf numFmtId="38" fontId="3" fillId="0" borderId="0" xfId="61" applyNumberFormat="1" applyFill="1" applyBorder="1">
      <alignment/>
      <protection/>
    </xf>
    <xf numFmtId="0" fontId="3" fillId="0" borderId="0" xfId="61" applyFill="1" applyAlignment="1">
      <alignment vertical="center" wrapText="1"/>
      <protection/>
    </xf>
    <xf numFmtId="202" fontId="3" fillId="0" borderId="16" xfId="49" applyNumberFormat="1" applyFont="1" applyFill="1" applyBorder="1" applyAlignment="1">
      <alignment/>
    </xf>
    <xf numFmtId="0" fontId="7" fillId="0" borderId="23" xfId="62" applyFont="1" applyFill="1" applyBorder="1" applyAlignment="1" applyProtection="1">
      <alignment horizontal="distributed" vertical="center"/>
      <protection hidden="1"/>
    </xf>
    <xf numFmtId="0" fontId="4" fillId="0" borderId="16" xfId="62" applyFont="1" applyFill="1" applyBorder="1" applyAlignment="1" applyProtection="1">
      <alignment horizontal="center" vertical="center" shrinkToFit="1"/>
      <protection hidden="1"/>
    </xf>
    <xf numFmtId="178" fontId="3" fillId="0" borderId="16" xfId="62" applyNumberFormat="1" applyFont="1" applyFill="1" applyBorder="1" applyAlignment="1" applyProtection="1">
      <alignment vertical="center" shrinkToFit="1"/>
      <protection hidden="1"/>
    </xf>
    <xf numFmtId="0" fontId="4" fillId="0" borderId="67" xfId="62" applyFont="1" applyFill="1" applyBorder="1" applyAlignment="1" applyProtection="1">
      <alignment horizontal="center" vertical="center" shrinkToFit="1"/>
      <protection hidden="1"/>
    </xf>
    <xf numFmtId="0" fontId="7" fillId="0" borderId="60" xfId="62" applyFont="1" applyFill="1" applyBorder="1" applyAlignment="1" applyProtection="1">
      <alignment horizontal="center" vertical="center"/>
      <protection hidden="1"/>
    </xf>
    <xf numFmtId="178" fontId="3" fillId="0" borderId="60" xfId="62" applyNumberFormat="1" applyFont="1" applyFill="1" applyBorder="1" applyAlignment="1" applyProtection="1">
      <alignment vertical="center" shrinkToFit="1"/>
      <protection hidden="1"/>
    </xf>
    <xf numFmtId="0" fontId="3" fillId="32" borderId="0" xfId="61" applyFill="1" applyAlignment="1">
      <alignment vertical="center"/>
      <protection/>
    </xf>
    <xf numFmtId="0" fontId="3" fillId="32" borderId="16" xfId="61" applyFill="1" applyBorder="1" applyAlignment="1">
      <alignment vertical="center"/>
      <protection/>
    </xf>
    <xf numFmtId="38" fontId="24" fillId="32" borderId="0" xfId="49" applyFont="1" applyFill="1" applyBorder="1" applyAlignment="1">
      <alignment/>
    </xf>
    <xf numFmtId="0" fontId="3" fillId="0" borderId="0" xfId="61" applyFill="1" applyAlignment="1">
      <alignment vertical="center"/>
      <protection/>
    </xf>
    <xf numFmtId="38" fontId="3" fillId="0" borderId="0" xfId="49" applyFont="1" applyFill="1" applyAlignment="1">
      <alignment vertical="center"/>
    </xf>
    <xf numFmtId="0" fontId="3" fillId="0" borderId="76" xfId="61" applyFill="1" applyBorder="1" applyAlignment="1">
      <alignment horizontal="center" vertical="center"/>
      <protection/>
    </xf>
    <xf numFmtId="38" fontId="3" fillId="0" borderId="27" xfId="49" applyFont="1" applyFill="1" applyBorder="1" applyAlignment="1">
      <alignment vertical="center"/>
    </xf>
    <xf numFmtId="38" fontId="3" fillId="0" borderId="16" xfId="61" applyNumberFormat="1" applyFont="1" applyFill="1" applyBorder="1" applyAlignment="1">
      <alignment vertical="center"/>
      <protection/>
    </xf>
    <xf numFmtId="0" fontId="7" fillId="0" borderId="16" xfId="61" applyFont="1" applyFill="1" applyBorder="1" applyAlignment="1">
      <alignment vertical="center"/>
      <protection/>
    </xf>
    <xf numFmtId="195" fontId="3" fillId="0" borderId="16" xfId="61" applyNumberFormat="1" applyFill="1" applyBorder="1" applyAlignment="1">
      <alignment vertical="center"/>
      <protection/>
    </xf>
    <xf numFmtId="0" fontId="3" fillId="0" borderId="0" xfId="61" applyFill="1" applyBorder="1" applyAlignment="1">
      <alignment vertical="center"/>
      <protection/>
    </xf>
    <xf numFmtId="38" fontId="7" fillId="0" borderId="16" xfId="49" applyFont="1" applyFill="1" applyBorder="1" applyAlignment="1">
      <alignment horizontal="center" vertical="center"/>
    </xf>
    <xf numFmtId="178" fontId="3" fillId="0" borderId="77" xfId="61" applyNumberFormat="1" applyFill="1" applyBorder="1" applyAlignment="1">
      <alignment vertical="center"/>
      <protection/>
    </xf>
    <xf numFmtId="178" fontId="3" fillId="0" borderId="77" xfId="49" applyNumberFormat="1" applyFont="1" applyFill="1" applyBorder="1" applyAlignment="1">
      <alignment horizontal="right" vertical="center"/>
    </xf>
    <xf numFmtId="178" fontId="3" fillId="0" borderId="77" xfId="49" applyNumberFormat="1" applyFont="1" applyFill="1" applyBorder="1" applyAlignment="1">
      <alignment horizontal="right" vertical="center"/>
    </xf>
    <xf numFmtId="0" fontId="7" fillId="0" borderId="78" xfId="61" applyFont="1" applyFill="1" applyBorder="1" applyAlignment="1">
      <alignment horizontal="left" vertical="center" shrinkToFit="1"/>
      <protection/>
    </xf>
    <xf numFmtId="0" fontId="3" fillId="0" borderId="77" xfId="61" applyFill="1" applyBorder="1" applyAlignment="1">
      <alignment vertical="center"/>
      <protection/>
    </xf>
    <xf numFmtId="0" fontId="7" fillId="0" borderId="17" xfId="61" applyFont="1" applyFill="1" applyBorder="1" applyAlignment="1">
      <alignment horizontal="left" vertical="center" shrinkToFit="1"/>
      <protection/>
    </xf>
    <xf numFmtId="38" fontId="3" fillId="0" borderId="16" xfId="49" applyFont="1" applyFill="1" applyBorder="1" applyAlignment="1">
      <alignment horizontal="right" vertical="center"/>
    </xf>
    <xf numFmtId="0" fontId="3" fillId="0" borderId="0" xfId="61" applyAlignment="1">
      <alignment vertical="center"/>
      <protection/>
    </xf>
    <xf numFmtId="38" fontId="3" fillId="0" borderId="0" xfId="49" applyFont="1" applyAlignment="1">
      <alignment vertical="center"/>
    </xf>
    <xf numFmtId="0" fontId="30" fillId="0" borderId="0" xfId="61" applyFont="1" applyFill="1" applyBorder="1" applyAlignment="1" applyProtection="1">
      <alignment horizontal="center" vertical="center"/>
      <protection locked="0"/>
    </xf>
    <xf numFmtId="0" fontId="4" fillId="0" borderId="51" xfId="61" applyFont="1" applyFill="1" applyBorder="1" applyAlignment="1" applyProtection="1">
      <alignment horizontal="distributed" vertical="center"/>
      <protection hidden="1"/>
    </xf>
    <xf numFmtId="0" fontId="4" fillId="0" borderId="79" xfId="61" applyFont="1" applyFill="1" applyBorder="1" applyAlignment="1" applyProtection="1">
      <alignment horizontal="distributed" vertical="center"/>
      <protection hidden="1"/>
    </xf>
    <xf numFmtId="0" fontId="4" fillId="0" borderId="80" xfId="61" applyFont="1" applyFill="1" applyBorder="1" applyAlignment="1" applyProtection="1">
      <alignment horizontal="distributed" vertical="center"/>
      <protection hidden="1"/>
    </xf>
    <xf numFmtId="178" fontId="3" fillId="0" borderId="13" xfId="61" applyNumberFormat="1" applyFill="1" applyBorder="1" applyProtection="1">
      <alignment/>
      <protection locked="0"/>
    </xf>
    <xf numFmtId="0" fontId="4" fillId="0" borderId="13" xfId="61" applyFont="1" applyFill="1" applyBorder="1" applyAlignment="1" applyProtection="1">
      <alignment horizontal="distributed" vertical="center"/>
      <protection locked="0"/>
    </xf>
    <xf numFmtId="0" fontId="3" fillId="0" borderId="63" xfId="61" applyFill="1" applyBorder="1">
      <alignment/>
      <protection/>
    </xf>
    <xf numFmtId="0" fontId="4" fillId="0" borderId="80" xfId="61" applyFont="1" applyFill="1" applyBorder="1" applyAlignment="1" applyProtection="1">
      <alignment horizontal="distributed" vertical="center" wrapText="1"/>
      <protection hidden="1"/>
    </xf>
    <xf numFmtId="0" fontId="3" fillId="0" borderId="76" xfId="61" applyFill="1" applyBorder="1" applyAlignment="1">
      <alignment horizontal="center"/>
      <protection/>
    </xf>
    <xf numFmtId="0" fontId="4" fillId="0" borderId="81" xfId="61" applyFont="1" applyFill="1" applyBorder="1" applyAlignment="1" applyProtection="1">
      <alignment horizontal="distributed" vertical="center"/>
      <protection hidden="1"/>
    </xf>
    <xf numFmtId="0" fontId="3" fillId="0" borderId="35" xfId="61" applyFill="1" applyBorder="1" applyAlignment="1">
      <alignment horizontal="center"/>
      <protection/>
    </xf>
    <xf numFmtId="178" fontId="3" fillId="0" borderId="77" xfId="61" applyNumberFormat="1" applyFill="1" applyBorder="1">
      <alignment/>
      <protection/>
    </xf>
    <xf numFmtId="0" fontId="4" fillId="0" borderId="78" xfId="61" applyFont="1" applyFill="1" applyBorder="1" applyAlignment="1" applyProtection="1">
      <alignment horizontal="distributed" vertical="center"/>
      <protection hidden="1"/>
    </xf>
    <xf numFmtId="0" fontId="3" fillId="0" borderId="78" xfId="61" applyFill="1" applyBorder="1" applyAlignment="1">
      <alignment horizontal="center"/>
      <protection/>
    </xf>
    <xf numFmtId="0" fontId="4" fillId="0" borderId="17" xfId="61" applyFont="1" applyFill="1" applyBorder="1" applyAlignment="1" applyProtection="1">
      <alignment horizontal="distributed" vertical="center"/>
      <protection hidden="1"/>
    </xf>
    <xf numFmtId="0" fontId="4" fillId="0" borderId="82" xfId="61" applyFont="1" applyFill="1" applyBorder="1" applyAlignment="1" applyProtection="1">
      <alignment horizontal="distributed" vertical="center"/>
      <protection hidden="1"/>
    </xf>
    <xf numFmtId="178" fontId="3" fillId="0" borderId="53" xfId="61" applyNumberFormat="1" applyFill="1" applyBorder="1">
      <alignment/>
      <protection/>
    </xf>
    <xf numFmtId="178" fontId="3" fillId="0" borderId="29" xfId="61" applyNumberFormat="1" applyFill="1" applyBorder="1">
      <alignment/>
      <protection/>
    </xf>
    <xf numFmtId="0" fontId="48" fillId="0" borderId="17" xfId="61" applyFont="1" applyFill="1" applyBorder="1" applyAlignment="1" applyProtection="1">
      <alignment horizontal="distributed" vertical="center"/>
      <protection hidden="1"/>
    </xf>
    <xf numFmtId="0" fontId="3" fillId="0" borderId="83" xfId="61" applyFill="1" applyBorder="1">
      <alignment/>
      <protection/>
    </xf>
    <xf numFmtId="0" fontId="3" fillId="0" borderId="67" xfId="61" applyFill="1" applyBorder="1">
      <alignment/>
      <protection/>
    </xf>
    <xf numFmtId="0" fontId="3" fillId="0" borderId="31" xfId="61" applyFill="1" applyBorder="1">
      <alignment/>
      <protection/>
    </xf>
    <xf numFmtId="0" fontId="3" fillId="0" borderId="84" xfId="61" applyFill="1" applyBorder="1">
      <alignment/>
      <protection/>
    </xf>
    <xf numFmtId="0" fontId="3" fillId="0" borderId="43" xfId="61" applyFill="1" applyBorder="1">
      <alignment/>
      <protection/>
    </xf>
    <xf numFmtId="0" fontId="3" fillId="0" borderId="85" xfId="61" applyFill="1" applyBorder="1" applyAlignment="1">
      <alignment horizontal="center"/>
      <protection/>
    </xf>
    <xf numFmtId="0" fontId="3" fillId="0" borderId="86" xfId="61" applyFill="1" applyBorder="1">
      <alignment/>
      <protection/>
    </xf>
    <xf numFmtId="0" fontId="3" fillId="0" borderId="0" xfId="61" applyNumberFormat="1" applyFont="1" applyAlignment="1">
      <alignment vertical="center" wrapText="1"/>
      <protection/>
    </xf>
    <xf numFmtId="49" fontId="23" fillId="0" borderId="77" xfId="61" applyNumberFormat="1" applyFont="1" applyFill="1" applyBorder="1" applyAlignment="1">
      <alignment horizontal="center" vertical="center" wrapText="1"/>
      <protection/>
    </xf>
    <xf numFmtId="0" fontId="23" fillId="0" borderId="16" xfId="61" applyNumberFormat="1" applyFont="1" applyFill="1" applyBorder="1" applyAlignment="1" applyProtection="1">
      <alignment horizontal="left" vertical="center" wrapText="1"/>
      <protection locked="0"/>
    </xf>
    <xf numFmtId="0" fontId="23" fillId="0" borderId="19" xfId="61" applyNumberFormat="1" applyFont="1" applyFill="1" applyBorder="1" applyAlignment="1">
      <alignment horizontal="distributed" vertical="center" wrapText="1"/>
      <protection/>
    </xf>
    <xf numFmtId="0" fontId="23" fillId="0" borderId="75" xfId="61" applyNumberFormat="1" applyFont="1" applyFill="1" applyBorder="1" applyAlignment="1">
      <alignment horizontal="distributed" vertical="center" wrapText="1"/>
      <protection/>
    </xf>
    <xf numFmtId="0" fontId="23" fillId="0" borderId="52" xfId="61" applyNumberFormat="1" applyFont="1" applyFill="1" applyBorder="1" applyAlignment="1">
      <alignment horizontal="distributed" vertical="center" wrapText="1"/>
      <protection/>
    </xf>
    <xf numFmtId="38" fontId="3" fillId="0" borderId="77" xfId="49" applyFont="1" applyFill="1" applyBorder="1" applyAlignment="1">
      <alignment vertical="center"/>
    </xf>
    <xf numFmtId="38" fontId="3" fillId="0" borderId="19" xfId="49" applyFont="1" applyFill="1" applyBorder="1" applyAlignment="1">
      <alignment vertical="center"/>
    </xf>
    <xf numFmtId="38" fontId="3" fillId="0" borderId="38" xfId="49" applyFont="1" applyFill="1" applyBorder="1" applyAlignment="1" applyProtection="1">
      <alignment vertical="center"/>
      <protection locked="0"/>
    </xf>
    <xf numFmtId="38" fontId="3" fillId="0" borderId="87" xfId="49" applyFont="1" applyFill="1" applyBorder="1" applyAlignment="1">
      <alignment vertical="center"/>
    </xf>
    <xf numFmtId="38" fontId="3" fillId="0" borderId="88" xfId="49" applyFont="1" applyFill="1" applyBorder="1" applyAlignment="1">
      <alignment vertical="center"/>
    </xf>
    <xf numFmtId="38" fontId="3" fillId="0" borderId="43" xfId="49" applyFont="1" applyFill="1" applyBorder="1" applyAlignment="1">
      <alignment vertical="center"/>
    </xf>
    <xf numFmtId="187" fontId="23" fillId="0" borderId="55" xfId="61" applyNumberFormat="1" applyFont="1" applyFill="1" applyBorder="1" applyAlignment="1" applyProtection="1">
      <alignment horizontal="distributed" vertical="center" wrapText="1"/>
      <protection locked="0"/>
    </xf>
    <xf numFmtId="0" fontId="23" fillId="0" borderId="56" xfId="61" applyNumberFormat="1" applyFont="1" applyFill="1" applyBorder="1" applyAlignment="1">
      <alignment horizontal="distributed" vertical="center" wrapText="1"/>
      <protection/>
    </xf>
    <xf numFmtId="38" fontId="3" fillId="0" borderId="89" xfId="49" applyFont="1" applyFill="1" applyBorder="1" applyAlignment="1">
      <alignment vertical="center"/>
    </xf>
    <xf numFmtId="38" fontId="3" fillId="0" borderId="10" xfId="49" applyFont="1" applyFill="1" applyBorder="1" applyAlignment="1">
      <alignment vertical="center"/>
    </xf>
    <xf numFmtId="38" fontId="3" fillId="0" borderId="44" xfId="49" applyFont="1" applyFill="1" applyBorder="1" applyAlignment="1">
      <alignment vertical="center"/>
    </xf>
    <xf numFmtId="0" fontId="3" fillId="0" borderId="0" xfId="61" applyNumberFormat="1" applyFont="1" applyFill="1" applyBorder="1" applyAlignment="1">
      <alignment vertical="center"/>
      <protection/>
    </xf>
    <xf numFmtId="0" fontId="7" fillId="0" borderId="0" xfId="61" applyNumberFormat="1" applyFont="1" applyFill="1" applyBorder="1" applyAlignment="1">
      <alignment horizontal="center" vertical="center"/>
      <protection/>
    </xf>
    <xf numFmtId="0" fontId="3" fillId="0" borderId="0" xfId="61" applyNumberFormat="1" applyFont="1" applyBorder="1" applyAlignment="1">
      <alignment vertical="center" wrapText="1"/>
      <protection/>
    </xf>
    <xf numFmtId="0" fontId="23" fillId="0" borderId="16" xfId="61" applyNumberFormat="1" applyFont="1" applyFill="1" applyBorder="1" applyAlignment="1">
      <alignment horizontal="distributed" vertical="center" wrapText="1"/>
      <protection/>
    </xf>
    <xf numFmtId="0" fontId="23" fillId="0" borderId="57" xfId="61" applyNumberFormat="1" applyFont="1" applyFill="1" applyBorder="1" applyAlignment="1">
      <alignment horizontal="distributed" vertical="center" wrapText="1"/>
      <protection/>
    </xf>
    <xf numFmtId="0" fontId="23" fillId="0" borderId="90" xfId="61" applyNumberFormat="1" applyFont="1" applyFill="1" applyBorder="1" applyAlignment="1">
      <alignment horizontal="distributed" vertical="center" wrapText="1"/>
      <protection/>
    </xf>
    <xf numFmtId="0" fontId="23" fillId="0" borderId="91" xfId="61" applyNumberFormat="1" applyFont="1" applyFill="1" applyBorder="1" applyAlignment="1">
      <alignment horizontal="distributed" vertical="center" wrapText="1"/>
      <protection/>
    </xf>
    <xf numFmtId="0" fontId="3" fillId="0" borderId="0" xfId="61" applyNumberFormat="1" applyFont="1" applyAlignment="1">
      <alignment horizontal="left" vertical="center" wrapText="1"/>
      <protection/>
    </xf>
    <xf numFmtId="183" fontId="3" fillId="0" borderId="16" xfId="61" applyNumberFormat="1" applyFont="1" applyFill="1" applyBorder="1" applyAlignment="1">
      <alignment horizontal="right"/>
      <protection/>
    </xf>
    <xf numFmtId="183" fontId="3" fillId="0" borderId="17" xfId="61" applyNumberFormat="1" applyFont="1" applyFill="1" applyBorder="1" applyAlignment="1">
      <alignment horizontal="right"/>
      <protection/>
    </xf>
    <xf numFmtId="183" fontId="3" fillId="0" borderId="27" xfId="61" applyNumberFormat="1" applyFont="1" applyFill="1" applyBorder="1" applyAlignment="1">
      <alignment horizontal="right"/>
      <protection/>
    </xf>
    <xf numFmtId="0" fontId="3" fillId="0" borderId="17" xfId="61" applyNumberFormat="1" applyFont="1" applyFill="1" applyBorder="1" applyAlignment="1">
      <alignment vertical="center" wrapText="1"/>
      <protection/>
    </xf>
    <xf numFmtId="183" fontId="3" fillId="0" borderId="27" xfId="61" applyNumberFormat="1" applyFont="1" applyFill="1" applyBorder="1" applyAlignment="1">
      <alignment vertical="center" wrapText="1"/>
      <protection/>
    </xf>
    <xf numFmtId="183" fontId="3" fillId="0" borderId="92" xfId="61" applyNumberFormat="1" applyFont="1" applyFill="1" applyBorder="1" applyAlignment="1" applyProtection="1">
      <alignment horizontal="right"/>
      <protection/>
    </xf>
    <xf numFmtId="183" fontId="3" fillId="0" borderId="93" xfId="61" applyNumberFormat="1" applyFont="1" applyFill="1" applyBorder="1" applyAlignment="1" applyProtection="1">
      <alignment horizontal="right"/>
      <protection/>
    </xf>
    <xf numFmtId="183" fontId="3" fillId="0" borderId="52" xfId="61" applyNumberFormat="1" applyFont="1" applyFill="1" applyBorder="1" applyAlignment="1" applyProtection="1">
      <alignment horizontal="right"/>
      <protection/>
    </xf>
    <xf numFmtId="183" fontId="3" fillId="0" borderId="94" xfId="61" applyNumberFormat="1" applyFont="1" applyFill="1" applyBorder="1" applyAlignment="1">
      <alignment horizontal="right"/>
      <protection/>
    </xf>
    <xf numFmtId="187" fontId="21" fillId="0" borderId="26" xfId="61" applyNumberFormat="1" applyFont="1" applyFill="1" applyBorder="1" applyAlignment="1" applyProtection="1">
      <alignment horizontal="distributed" vertical="center" wrapText="1"/>
      <protection locked="0"/>
    </xf>
    <xf numFmtId="183" fontId="3" fillId="0" borderId="95" xfId="61" applyNumberFormat="1" applyFont="1" applyFill="1" applyBorder="1" applyAlignment="1" applyProtection="1">
      <alignment horizontal="right"/>
      <protection/>
    </xf>
    <xf numFmtId="183" fontId="3" fillId="0" borderId="96" xfId="61" applyNumberFormat="1" applyFont="1" applyFill="1" applyBorder="1" applyAlignment="1" applyProtection="1">
      <alignment horizontal="right"/>
      <protection/>
    </xf>
    <xf numFmtId="183" fontId="3" fillId="0" borderId="97" xfId="61" applyNumberFormat="1" applyFont="1" applyFill="1" applyBorder="1" applyAlignment="1" applyProtection="1">
      <alignment horizontal="right"/>
      <protection/>
    </xf>
    <xf numFmtId="183" fontId="3" fillId="0" borderId="83" xfId="61" applyNumberFormat="1" applyFont="1" applyFill="1" applyBorder="1" applyAlignment="1">
      <alignment horizontal="right"/>
      <protection/>
    </xf>
    <xf numFmtId="183" fontId="3" fillId="0" borderId="98" xfId="61" applyNumberFormat="1" applyFont="1" applyFill="1" applyBorder="1" applyAlignment="1">
      <alignment horizontal="right"/>
      <protection/>
    </xf>
    <xf numFmtId="183" fontId="3" fillId="0" borderId="99" xfId="61" applyNumberFormat="1" applyFont="1" applyFill="1" applyBorder="1" applyAlignment="1" applyProtection="1">
      <alignment horizontal="right"/>
      <protection locked="0"/>
    </xf>
    <xf numFmtId="183" fontId="3" fillId="0" borderId="100" xfId="61" applyNumberFormat="1" applyFont="1" applyFill="1" applyBorder="1" applyAlignment="1" applyProtection="1">
      <alignment horizontal="right"/>
      <protection locked="0"/>
    </xf>
    <xf numFmtId="183" fontId="3" fillId="0" borderId="101" xfId="61" applyNumberFormat="1" applyFont="1" applyFill="1" applyBorder="1" applyAlignment="1" applyProtection="1">
      <alignment horizontal="right"/>
      <protection/>
    </xf>
    <xf numFmtId="183" fontId="3" fillId="0" borderId="28" xfId="61" applyNumberFormat="1" applyFont="1" applyFill="1" applyBorder="1" applyAlignment="1" applyProtection="1">
      <alignment horizontal="right"/>
      <protection/>
    </xf>
    <xf numFmtId="183" fontId="3" fillId="0" borderId="16" xfId="61" applyNumberFormat="1" applyFont="1" applyFill="1" applyBorder="1" applyAlignment="1" applyProtection="1">
      <alignment horizontal="right"/>
      <protection/>
    </xf>
    <xf numFmtId="183" fontId="3" fillId="0" borderId="102" xfId="61" applyNumberFormat="1" applyFont="1" applyFill="1" applyBorder="1" applyAlignment="1" applyProtection="1">
      <alignment horizontal="right"/>
      <protection/>
    </xf>
    <xf numFmtId="183" fontId="3" fillId="0" borderId="103" xfId="61" applyNumberFormat="1" applyFont="1" applyFill="1" applyBorder="1" applyAlignment="1" applyProtection="1">
      <alignment horizontal="right"/>
      <protection/>
    </xf>
    <xf numFmtId="183" fontId="3" fillId="0" borderId="104" xfId="61" applyNumberFormat="1" applyFont="1" applyFill="1" applyBorder="1" applyAlignment="1">
      <alignment horizontal="right"/>
      <protection/>
    </xf>
    <xf numFmtId="183" fontId="3" fillId="0" borderId="13" xfId="61" applyNumberFormat="1" applyFont="1" applyFill="1" applyBorder="1" applyAlignment="1" applyProtection="1">
      <alignment horizontal="right"/>
      <protection locked="0"/>
    </xf>
    <xf numFmtId="183" fontId="3" fillId="0" borderId="105" xfId="61" applyNumberFormat="1" applyFont="1" applyFill="1" applyBorder="1" applyAlignment="1" applyProtection="1">
      <alignment horizontal="right"/>
      <protection/>
    </xf>
    <xf numFmtId="183" fontId="3" fillId="0" borderId="106" xfId="61" applyNumberFormat="1" applyFont="1" applyFill="1" applyBorder="1" applyAlignment="1" applyProtection="1">
      <alignment horizontal="right"/>
      <protection/>
    </xf>
    <xf numFmtId="183" fontId="3" fillId="0" borderId="90" xfId="61" applyNumberFormat="1" applyFont="1" applyFill="1" applyBorder="1" applyAlignment="1" applyProtection="1">
      <alignment horizontal="right"/>
      <protection locked="0"/>
    </xf>
    <xf numFmtId="183" fontId="3" fillId="0" borderId="28" xfId="61" applyNumberFormat="1" applyFont="1" applyFill="1" applyBorder="1" applyAlignment="1" applyProtection="1">
      <alignment horizontal="right"/>
      <protection locked="0"/>
    </xf>
    <xf numFmtId="187" fontId="21" fillId="0" borderId="95" xfId="61" applyNumberFormat="1" applyFont="1" applyFill="1" applyBorder="1" applyAlignment="1">
      <alignment horizontal="distributed" vertical="center" wrapText="1"/>
      <protection/>
    </xf>
    <xf numFmtId="183" fontId="3" fillId="0" borderId="67" xfId="61" applyNumberFormat="1" applyFont="1" applyFill="1" applyBorder="1" applyAlignment="1">
      <alignment horizontal="right"/>
      <protection/>
    </xf>
    <xf numFmtId="183" fontId="3" fillId="0" borderId="80" xfId="61" applyNumberFormat="1" applyFont="1" applyFill="1" applyBorder="1" applyAlignment="1">
      <alignment horizontal="right"/>
      <protection/>
    </xf>
    <xf numFmtId="183" fontId="3" fillId="0" borderId="64" xfId="61" applyNumberFormat="1" applyFont="1" applyFill="1" applyBorder="1" applyAlignment="1">
      <alignment horizontal="right"/>
      <protection/>
    </xf>
    <xf numFmtId="0" fontId="3" fillId="0" borderId="80" xfId="61" applyNumberFormat="1" applyFont="1" applyFill="1" applyBorder="1" applyAlignment="1">
      <alignment vertical="center" wrapText="1"/>
      <protection/>
    </xf>
    <xf numFmtId="183" fontId="3" fillId="0" borderId="64" xfId="61" applyNumberFormat="1" applyFont="1" applyFill="1" applyBorder="1" applyAlignment="1">
      <alignment vertical="center" wrapText="1"/>
      <protection/>
    </xf>
    <xf numFmtId="183" fontId="3" fillId="0" borderId="107" xfId="61" applyNumberFormat="1" applyFont="1" applyFill="1" applyBorder="1" applyAlignment="1">
      <alignment horizontal="right"/>
      <protection/>
    </xf>
    <xf numFmtId="183" fontId="3" fillId="0" borderId="108" xfId="61" applyNumberFormat="1" applyFont="1" applyFill="1" applyBorder="1" applyAlignment="1" applyProtection="1">
      <alignment horizontal="right"/>
      <protection locked="0"/>
    </xf>
    <xf numFmtId="183" fontId="3" fillId="0" borderId="109" xfId="61" applyNumberFormat="1" applyFont="1" applyFill="1" applyBorder="1" applyAlignment="1" applyProtection="1">
      <alignment horizontal="right"/>
      <protection locked="0"/>
    </xf>
    <xf numFmtId="187" fontId="23" fillId="0" borderId="35" xfId="61" applyNumberFormat="1" applyFont="1" applyFill="1" applyBorder="1" applyAlignment="1">
      <alignment horizontal="distributed" wrapText="1"/>
      <protection/>
    </xf>
    <xf numFmtId="183" fontId="3" fillId="0" borderId="110" xfId="61" applyNumberFormat="1" applyFont="1" applyFill="1" applyBorder="1" applyAlignment="1">
      <alignment horizontal="right"/>
      <protection/>
    </xf>
    <xf numFmtId="183" fontId="3" fillId="0" borderId="89" xfId="61" applyNumberFormat="1" applyFont="1" applyFill="1" applyBorder="1" applyAlignment="1">
      <alignment horizontal="right"/>
      <protection/>
    </xf>
    <xf numFmtId="183" fontId="3" fillId="0" borderId="44" xfId="61" applyNumberFormat="1" applyFont="1" applyFill="1" applyBorder="1" applyAlignment="1">
      <alignment horizontal="right"/>
      <protection/>
    </xf>
    <xf numFmtId="183" fontId="3" fillId="0" borderId="74" xfId="61" applyNumberFormat="1" applyFont="1" applyFill="1" applyBorder="1" applyAlignment="1">
      <alignment horizontal="right"/>
      <protection/>
    </xf>
    <xf numFmtId="0" fontId="24" fillId="33" borderId="0" xfId="61" applyFont="1" applyFill="1">
      <alignment/>
      <protection/>
    </xf>
    <xf numFmtId="0" fontId="24" fillId="33" borderId="0" xfId="61" applyFont="1" applyFill="1" applyBorder="1" applyAlignment="1">
      <alignment horizontal="center"/>
      <protection/>
    </xf>
    <xf numFmtId="0" fontId="25" fillId="33" borderId="0" xfId="61" applyFont="1" applyFill="1">
      <alignment/>
      <protection/>
    </xf>
    <xf numFmtId="20" fontId="54" fillId="33" borderId="0" xfId="61" applyNumberFormat="1" applyFont="1" applyFill="1">
      <alignment/>
      <protection/>
    </xf>
    <xf numFmtId="20" fontId="24" fillId="33" borderId="0" xfId="61" applyNumberFormat="1" applyFont="1" applyFill="1">
      <alignment/>
      <protection/>
    </xf>
    <xf numFmtId="0" fontId="7" fillId="0" borderId="0" xfId="61" applyFont="1" applyFill="1" applyAlignment="1">
      <alignment wrapText="1"/>
      <protection/>
    </xf>
    <xf numFmtId="0" fontId="7" fillId="0" borderId="0" xfId="61" applyFont="1" applyFill="1" applyBorder="1" applyAlignment="1">
      <alignment wrapText="1"/>
      <protection/>
    </xf>
    <xf numFmtId="0" fontId="7" fillId="0" borderId="0" xfId="61" applyFont="1">
      <alignment/>
      <protection/>
    </xf>
    <xf numFmtId="0" fontId="24" fillId="0" borderId="0" xfId="61" applyFont="1" applyFill="1" applyAlignment="1">
      <alignment/>
      <protection/>
    </xf>
    <xf numFmtId="0" fontId="25" fillId="34" borderId="99" xfId="61" applyFont="1" applyFill="1" applyBorder="1" applyAlignment="1">
      <alignment wrapText="1"/>
      <protection/>
    </xf>
    <xf numFmtId="0" fontId="24" fillId="34" borderId="99" xfId="61" applyFont="1" applyFill="1" applyBorder="1" applyAlignment="1">
      <alignment/>
      <protection/>
    </xf>
    <xf numFmtId="38" fontId="3" fillId="0" borderId="0" xfId="61" applyNumberFormat="1" applyAlignment="1">
      <alignment/>
      <protection/>
    </xf>
    <xf numFmtId="0" fontId="3" fillId="0" borderId="0" xfId="61" applyBorder="1">
      <alignment/>
      <protection/>
    </xf>
    <xf numFmtId="0" fontId="7" fillId="0" borderId="16" xfId="61" applyFont="1" applyBorder="1">
      <alignment/>
      <protection/>
    </xf>
    <xf numFmtId="0" fontId="3" fillId="0" borderId="16" xfId="61" applyNumberFormat="1" applyFont="1" applyFill="1" applyBorder="1" applyAlignment="1">
      <alignment vertical="center"/>
      <protection/>
    </xf>
    <xf numFmtId="0" fontId="3" fillId="0" borderId="16" xfId="61" applyBorder="1">
      <alignment/>
      <protection/>
    </xf>
    <xf numFmtId="38" fontId="3" fillId="0" borderId="16" xfId="61" applyNumberFormat="1" applyBorder="1">
      <alignment/>
      <protection/>
    </xf>
    <xf numFmtId="0" fontId="0" fillId="0" borderId="0" xfId="0" applyAlignment="1">
      <alignment/>
    </xf>
    <xf numFmtId="0" fontId="3" fillId="0" borderId="0" xfId="61" applyFill="1" applyBorder="1" applyAlignment="1">
      <alignment horizontal="center"/>
      <protection/>
    </xf>
    <xf numFmtId="0" fontId="8" fillId="0" borderId="12" xfId="61" applyFont="1" applyFill="1" applyBorder="1" applyAlignment="1">
      <alignment horizontal="left"/>
      <protection/>
    </xf>
    <xf numFmtId="0" fontId="16" fillId="0" borderId="45" xfId="61" applyFont="1" applyFill="1" applyBorder="1" applyAlignment="1">
      <alignment horizontal="left"/>
      <protection/>
    </xf>
    <xf numFmtId="0" fontId="14" fillId="0" borderId="12" xfId="61" applyFont="1" applyFill="1" applyBorder="1" applyAlignment="1">
      <alignment horizontal="left" vertical="center"/>
      <protection/>
    </xf>
    <xf numFmtId="0" fontId="8" fillId="0" borderId="45" xfId="61" applyFont="1" applyFill="1" applyBorder="1" applyAlignment="1">
      <alignment horizontal="left" vertical="center"/>
      <protection/>
    </xf>
    <xf numFmtId="0" fontId="7" fillId="0" borderId="12" xfId="61" applyFont="1" applyFill="1" applyBorder="1" applyAlignment="1">
      <alignment horizontal="left" vertical="center" wrapText="1"/>
      <protection/>
    </xf>
    <xf numFmtId="0" fontId="3" fillId="0" borderId="45" xfId="61" applyFont="1" applyFill="1" applyBorder="1" applyAlignment="1">
      <alignment horizontal="left" vertical="center" wrapText="1"/>
      <protection/>
    </xf>
    <xf numFmtId="0" fontId="7" fillId="0" borderId="111" xfId="61" applyFont="1" applyFill="1" applyBorder="1" applyAlignment="1">
      <alignment horizontal="left" vertical="top" wrapText="1"/>
      <protection/>
    </xf>
    <xf numFmtId="0" fontId="7" fillId="0" borderId="15" xfId="61" applyFont="1" applyFill="1" applyBorder="1" applyAlignment="1">
      <alignment horizontal="left" vertical="top" wrapText="1"/>
      <protection/>
    </xf>
    <xf numFmtId="0" fontId="7" fillId="0" borderId="112" xfId="61" applyFont="1" applyFill="1" applyBorder="1" applyAlignment="1">
      <alignment horizontal="left" vertical="top" wrapText="1"/>
      <protection/>
    </xf>
    <xf numFmtId="0" fontId="7" fillId="0" borderId="89" xfId="61" applyFont="1" applyFill="1" applyBorder="1" applyAlignment="1">
      <alignment horizontal="left" vertical="top" wrapText="1"/>
      <protection/>
    </xf>
    <xf numFmtId="0" fontId="7" fillId="0" borderId="10" xfId="61" applyFont="1" applyFill="1" applyBorder="1" applyAlignment="1">
      <alignment horizontal="left" vertical="top" wrapText="1"/>
      <protection/>
    </xf>
    <xf numFmtId="0" fontId="7" fillId="0" borderId="46" xfId="61" applyFont="1" applyFill="1" applyBorder="1" applyAlignment="1">
      <alignment horizontal="left" vertical="top" wrapText="1"/>
      <protection/>
    </xf>
    <xf numFmtId="0" fontId="13" fillId="0" borderId="111" xfId="61" applyFont="1" applyFill="1" applyBorder="1" applyAlignment="1">
      <alignment vertical="center" wrapText="1"/>
      <protection/>
    </xf>
    <xf numFmtId="0" fontId="13" fillId="0" borderId="58" xfId="61" applyFont="1" applyFill="1" applyBorder="1" applyAlignment="1">
      <alignment vertical="center" wrapText="1"/>
      <protection/>
    </xf>
    <xf numFmtId="0" fontId="17" fillId="0" borderId="113" xfId="61" applyFont="1" applyFill="1" applyBorder="1" applyAlignment="1">
      <alignment vertical="center" wrapText="1"/>
      <protection/>
    </xf>
    <xf numFmtId="0" fontId="3" fillId="0" borderId="12" xfId="61" applyFont="1" applyFill="1" applyBorder="1" applyAlignment="1" quotePrefix="1">
      <alignment horizontal="left" vertical="center" wrapText="1"/>
      <protection/>
    </xf>
    <xf numFmtId="0" fontId="3" fillId="0" borderId="45" xfId="61" applyFont="1" applyFill="1" applyBorder="1" applyAlignment="1" quotePrefix="1">
      <alignment horizontal="left" vertical="center" wrapText="1"/>
      <protection/>
    </xf>
    <xf numFmtId="0" fontId="12" fillId="0" borderId="12" xfId="61" applyFont="1" applyFill="1" applyBorder="1" applyAlignment="1">
      <alignment horizontal="left" vertical="center" wrapText="1"/>
      <protection/>
    </xf>
    <xf numFmtId="0" fontId="7" fillId="0" borderId="45" xfId="61" applyFont="1" applyFill="1" applyBorder="1" applyAlignment="1">
      <alignment horizontal="left" vertical="center" wrapText="1"/>
      <protection/>
    </xf>
    <xf numFmtId="0" fontId="19" fillId="0" borderId="16" xfId="61" applyFont="1" applyFill="1" applyBorder="1" applyAlignment="1">
      <alignment horizontal="center" vertical="center"/>
      <protection/>
    </xf>
    <xf numFmtId="0" fontId="20" fillId="0" borderId="16" xfId="61" applyFont="1" applyFill="1" applyBorder="1" applyAlignment="1">
      <alignment horizontal="center" vertical="center"/>
      <protection/>
    </xf>
    <xf numFmtId="0" fontId="23" fillId="0" borderId="16" xfId="61" applyNumberFormat="1" applyFont="1" applyFill="1" applyBorder="1" applyAlignment="1">
      <alignment horizontal="center" vertical="center" wrapText="1"/>
      <protection/>
    </xf>
    <xf numFmtId="0" fontId="23" fillId="0" borderId="67" xfId="61" applyNumberFormat="1" applyFont="1" applyFill="1" applyBorder="1" applyAlignment="1">
      <alignment horizontal="center" vertical="center" wrapText="1"/>
      <protection/>
    </xf>
    <xf numFmtId="0" fontId="23" fillId="0" borderId="29" xfId="61" applyNumberFormat="1" applyFont="1" applyFill="1" applyBorder="1" applyAlignment="1">
      <alignment horizontal="center" vertical="center" wrapText="1"/>
      <protection/>
    </xf>
    <xf numFmtId="0" fontId="23" fillId="0" borderId="114" xfId="61" applyNumberFormat="1" applyFont="1" applyFill="1" applyBorder="1" applyAlignment="1">
      <alignment horizontal="center" vertical="center" wrapText="1"/>
      <protection/>
    </xf>
    <xf numFmtId="0" fontId="13" fillId="0" borderId="51" xfId="61" applyNumberFormat="1" applyFont="1" applyFill="1" applyBorder="1" applyAlignment="1">
      <alignment horizontal="center" vertical="center" wrapText="1"/>
      <protection/>
    </xf>
    <xf numFmtId="0" fontId="13" fillId="0" borderId="112" xfId="61" applyNumberFormat="1" applyFont="1" applyFill="1" applyBorder="1" applyAlignment="1">
      <alignment horizontal="center" vertical="center" wrapText="1"/>
      <protection/>
    </xf>
    <xf numFmtId="0" fontId="23" fillId="0" borderId="79" xfId="61" applyNumberFormat="1" applyFont="1" applyFill="1" applyBorder="1" applyAlignment="1">
      <alignment horizontal="center" vertical="center" wrapText="1"/>
      <protection/>
    </xf>
    <xf numFmtId="0" fontId="23" fillId="0" borderId="115" xfId="61" applyNumberFormat="1" applyFont="1" applyFill="1" applyBorder="1" applyAlignment="1">
      <alignment horizontal="center" vertical="center" wrapText="1"/>
      <protection/>
    </xf>
    <xf numFmtId="0" fontId="23" fillId="0" borderId="62" xfId="61" applyNumberFormat="1" applyFont="1" applyFill="1" applyBorder="1" applyAlignment="1">
      <alignment horizontal="center" vertical="center" wrapText="1"/>
      <protection/>
    </xf>
    <xf numFmtId="0" fontId="22" fillId="0" borderId="0" xfId="61" applyNumberFormat="1" applyFont="1" applyFill="1" applyBorder="1" applyAlignment="1">
      <alignment horizontal="center" vertical="center"/>
      <protection/>
    </xf>
    <xf numFmtId="49" fontId="23" fillId="0" borderId="111" xfId="61" applyNumberFormat="1" applyFont="1" applyFill="1" applyBorder="1" applyAlignment="1">
      <alignment horizontal="center" vertical="center" wrapText="1"/>
      <protection/>
    </xf>
    <xf numFmtId="49" fontId="23" fillId="0" borderId="18" xfId="61" applyNumberFormat="1" applyFont="1" applyFill="1" applyBorder="1" applyAlignment="1">
      <alignment horizontal="center" vertical="center" wrapText="1"/>
      <protection/>
    </xf>
    <xf numFmtId="49" fontId="23" fillId="0" borderId="69" xfId="61" applyNumberFormat="1" applyFont="1" applyFill="1" applyBorder="1" applyAlignment="1">
      <alignment horizontal="center" vertical="center" wrapText="1"/>
      <protection/>
    </xf>
    <xf numFmtId="49" fontId="23" fillId="0" borderId="19" xfId="61" applyNumberFormat="1" applyFont="1" applyFill="1" applyBorder="1" applyAlignment="1">
      <alignment horizontal="center" vertical="center" wrapText="1"/>
      <protection/>
    </xf>
    <xf numFmtId="49" fontId="23" fillId="0" borderId="89" xfId="61" applyNumberFormat="1" applyFont="1" applyFill="1" applyBorder="1" applyAlignment="1">
      <alignment horizontal="center" vertical="center" wrapText="1"/>
      <protection/>
    </xf>
    <xf numFmtId="49" fontId="23" fillId="0" borderId="61" xfId="61" applyNumberFormat="1" applyFont="1" applyFill="1" applyBorder="1" applyAlignment="1">
      <alignment horizontal="center" vertical="center" wrapText="1"/>
      <protection/>
    </xf>
    <xf numFmtId="0" fontId="23" fillId="0" borderId="51" xfId="61" applyNumberFormat="1" applyFont="1" applyFill="1" applyBorder="1" applyAlignment="1">
      <alignment horizontal="left" vertical="center" wrapText="1"/>
      <protection/>
    </xf>
    <xf numFmtId="0" fontId="23" fillId="0" borderId="18" xfId="61" applyNumberFormat="1" applyFont="1" applyFill="1" applyBorder="1" applyAlignment="1">
      <alignment horizontal="left" vertical="center" wrapText="1"/>
      <protection/>
    </xf>
    <xf numFmtId="0" fontId="23" fillId="0" borderId="78" xfId="61" applyNumberFormat="1" applyFont="1" applyFill="1" applyBorder="1" applyAlignment="1">
      <alignment horizontal="left" vertical="center" wrapText="1"/>
      <protection/>
    </xf>
    <xf numFmtId="0" fontId="23" fillId="0" borderId="57" xfId="61" applyNumberFormat="1" applyFont="1" applyFill="1" applyBorder="1" applyAlignment="1">
      <alignment horizontal="left" vertical="center" wrapText="1"/>
      <protection/>
    </xf>
    <xf numFmtId="49" fontId="23" fillId="0" borderId="47" xfId="61" applyNumberFormat="1" applyFont="1" applyFill="1" applyBorder="1" applyAlignment="1">
      <alignment horizontal="center" vertical="center" wrapText="1"/>
      <protection/>
    </xf>
    <xf numFmtId="49" fontId="23" fillId="0" borderId="75" xfId="61" applyNumberFormat="1" applyFont="1" applyFill="1" applyBorder="1" applyAlignment="1">
      <alignment horizontal="center" vertical="center" wrapText="1"/>
      <protection/>
    </xf>
    <xf numFmtId="49" fontId="23" fillId="0" borderId="60" xfId="61" applyNumberFormat="1" applyFont="1" applyFill="1" applyBorder="1" applyAlignment="1">
      <alignment horizontal="center" vertical="center" wrapText="1"/>
      <protection/>
    </xf>
    <xf numFmtId="49" fontId="23" fillId="0" borderId="47" xfId="61" applyNumberFormat="1" applyFont="1" applyFill="1" applyBorder="1" applyAlignment="1">
      <alignment horizontal="left" vertical="center" wrapText="1"/>
      <protection/>
    </xf>
    <xf numFmtId="0" fontId="3" fillId="0" borderId="75" xfId="61" applyFill="1" applyBorder="1" applyAlignment="1">
      <alignment horizontal="left" vertical="center" wrapText="1"/>
      <protection/>
    </xf>
    <xf numFmtId="0" fontId="3" fillId="0" borderId="60" xfId="61" applyFill="1" applyBorder="1" applyAlignment="1">
      <alignment horizontal="left" vertical="center" wrapText="1"/>
      <protection/>
    </xf>
    <xf numFmtId="0" fontId="3" fillId="0" borderId="75" xfId="61" applyFill="1" applyBorder="1" applyAlignment="1">
      <alignment horizontal="center" vertical="center" wrapText="1"/>
      <protection/>
    </xf>
    <xf numFmtId="0" fontId="3" fillId="0" borderId="60" xfId="61" applyFill="1" applyBorder="1" applyAlignment="1">
      <alignment horizontal="center" vertical="center" wrapText="1"/>
      <protection/>
    </xf>
    <xf numFmtId="0" fontId="23" fillId="0" borderId="111" xfId="61" applyNumberFormat="1" applyFont="1" applyFill="1" applyBorder="1" applyAlignment="1">
      <alignment horizontal="center" vertical="distributed" textRotation="255" wrapText="1"/>
      <protection/>
    </xf>
    <xf numFmtId="0" fontId="23" fillId="0" borderId="69" xfId="61" applyNumberFormat="1" applyFont="1" applyFill="1" applyBorder="1" applyAlignment="1">
      <alignment horizontal="center" vertical="distributed" textRotation="255" wrapText="1"/>
      <protection/>
    </xf>
    <xf numFmtId="0" fontId="23" fillId="0" borderId="89" xfId="61" applyNumberFormat="1" applyFont="1" applyFill="1" applyBorder="1" applyAlignment="1">
      <alignment horizontal="center" vertical="distributed" textRotation="255" wrapText="1"/>
      <protection/>
    </xf>
    <xf numFmtId="0" fontId="23" fillId="0" borderId="58" xfId="61" applyNumberFormat="1" applyFont="1" applyFill="1" applyBorder="1" applyAlignment="1">
      <alignment horizontal="center" vertical="center" textRotation="255" wrapText="1"/>
      <protection/>
    </xf>
    <xf numFmtId="0" fontId="23" fillId="0" borderId="113" xfId="61" applyNumberFormat="1" applyFont="1" applyFill="1" applyBorder="1" applyAlignment="1">
      <alignment horizontal="center" vertical="center" textRotation="255" wrapText="1"/>
      <protection/>
    </xf>
    <xf numFmtId="0" fontId="23" fillId="0" borderId="53" xfId="61" applyNumberFormat="1" applyFont="1" applyFill="1" applyBorder="1" applyAlignment="1">
      <alignment horizontal="center" vertical="center" wrapText="1"/>
      <protection/>
    </xf>
    <xf numFmtId="0" fontId="7" fillId="0" borderId="50" xfId="61" applyNumberFormat="1" applyFont="1" applyFill="1" applyBorder="1" applyAlignment="1">
      <alignment horizontal="center" vertical="distributed" textRotation="255"/>
      <protection/>
    </xf>
    <xf numFmtId="0" fontId="3" fillId="0" borderId="58" xfId="61" applyNumberFormat="1" applyFont="1" applyFill="1" applyBorder="1" applyAlignment="1">
      <alignment horizontal="center" vertical="distributed" textRotation="255"/>
      <protection/>
    </xf>
    <xf numFmtId="0" fontId="3" fillId="0" borderId="113" xfId="61" applyNumberFormat="1" applyFont="1" applyFill="1" applyBorder="1" applyAlignment="1">
      <alignment horizontal="center" vertical="distributed" textRotation="255"/>
      <protection/>
    </xf>
    <xf numFmtId="0" fontId="3" fillId="0" borderId="14" xfId="61" applyNumberFormat="1" applyFont="1" applyFill="1" applyBorder="1" applyAlignment="1">
      <alignment horizontal="center" vertical="center" wrapText="1"/>
      <protection/>
    </xf>
    <xf numFmtId="49" fontId="23" fillId="0" borderId="84" xfId="61" applyNumberFormat="1" applyFont="1" applyFill="1" applyBorder="1" applyAlignment="1">
      <alignment horizontal="center" vertical="center" wrapText="1"/>
      <protection/>
    </xf>
    <xf numFmtId="49" fontId="23" fillId="0" borderId="116" xfId="61" applyNumberFormat="1" applyFont="1" applyFill="1" applyBorder="1" applyAlignment="1">
      <alignment horizontal="center" vertical="center" wrapText="1"/>
      <protection/>
    </xf>
    <xf numFmtId="49" fontId="23" fillId="0" borderId="52" xfId="61" applyNumberFormat="1" applyFont="1" applyFill="1" applyBorder="1" applyAlignment="1">
      <alignment horizontal="center" vertical="center" wrapText="1"/>
      <protection/>
    </xf>
    <xf numFmtId="0" fontId="7" fillId="0" borderId="50" xfId="61" applyNumberFormat="1" applyFont="1" applyFill="1" applyBorder="1" applyAlignment="1">
      <alignment horizontal="center" vertical="center" textRotation="255" wrapText="1"/>
      <protection/>
    </xf>
    <xf numFmtId="0" fontId="3" fillId="0" borderId="58" xfId="61" applyFill="1" applyBorder="1" applyAlignment="1">
      <alignment horizontal="center" vertical="center" textRotation="255" wrapText="1"/>
      <protection/>
    </xf>
    <xf numFmtId="0" fontId="3" fillId="0" borderId="113" xfId="61" applyFill="1" applyBorder="1" applyAlignment="1">
      <alignment horizontal="center" vertical="center" textRotation="255" wrapText="1"/>
      <protection/>
    </xf>
    <xf numFmtId="0" fontId="3" fillId="0" borderId="50" xfId="61" applyNumberFormat="1" applyFont="1" applyFill="1" applyBorder="1" applyAlignment="1">
      <alignment horizontal="center" vertical="center" textRotation="255" wrapText="1"/>
      <protection/>
    </xf>
    <xf numFmtId="0" fontId="3" fillId="0" borderId="113" xfId="61" applyNumberFormat="1" applyFont="1" applyFill="1" applyBorder="1" applyAlignment="1">
      <alignment horizontal="center" vertical="center" textRotation="255" wrapText="1"/>
      <protection/>
    </xf>
    <xf numFmtId="0" fontId="13" fillId="0" borderId="10" xfId="61" applyNumberFormat="1" applyFont="1" applyFill="1" applyBorder="1" applyAlignment="1">
      <alignment horizontal="center" vertical="center" wrapText="1"/>
      <protection/>
    </xf>
    <xf numFmtId="49" fontId="7" fillId="0" borderId="84" xfId="61" applyNumberFormat="1" applyFont="1" applyFill="1" applyBorder="1" applyAlignment="1">
      <alignment horizontal="center" vertical="center" wrapText="1"/>
      <protection/>
    </xf>
    <xf numFmtId="49" fontId="7" fillId="0" borderId="117" xfId="61" applyNumberFormat="1" applyFont="1" applyFill="1" applyBorder="1" applyAlignment="1">
      <alignment horizontal="center" vertical="center" wrapText="1"/>
      <protection/>
    </xf>
    <xf numFmtId="49" fontId="7" fillId="0" borderId="47" xfId="61" applyNumberFormat="1" applyFont="1" applyFill="1" applyBorder="1" applyAlignment="1">
      <alignment horizontal="center" vertical="center" wrapText="1"/>
      <protection/>
    </xf>
    <xf numFmtId="49" fontId="7" fillId="0" borderId="75" xfId="61" applyNumberFormat="1" applyFont="1" applyFill="1" applyBorder="1" applyAlignment="1">
      <alignment horizontal="center" vertical="center" wrapText="1"/>
      <protection/>
    </xf>
    <xf numFmtId="0" fontId="0" fillId="0" borderId="58" xfId="0" applyBorder="1" applyAlignment="1">
      <alignment horizontal="center" vertical="distributed" textRotation="255"/>
    </xf>
    <xf numFmtId="0" fontId="0" fillId="0" borderId="113" xfId="0" applyBorder="1" applyAlignment="1">
      <alignment horizontal="center" vertical="distributed" textRotation="255"/>
    </xf>
    <xf numFmtId="0" fontId="7" fillId="0" borderId="79" xfId="61" applyNumberFormat="1" applyFont="1" applyFill="1" applyBorder="1" applyAlignment="1">
      <alignment horizontal="center" vertical="center" wrapText="1"/>
      <protection/>
    </xf>
    <xf numFmtId="0" fontId="7" fillId="0" borderId="62" xfId="61" applyNumberFormat="1" applyFont="1" applyFill="1" applyBorder="1" applyAlignment="1">
      <alignment horizontal="center" vertical="center" wrapText="1"/>
      <protection/>
    </xf>
    <xf numFmtId="0" fontId="3" fillId="0" borderId="47" xfId="61" applyNumberFormat="1" applyFont="1" applyFill="1" applyBorder="1" applyAlignment="1">
      <alignment horizontal="left" vertical="center" wrapText="1"/>
      <protection/>
    </xf>
    <xf numFmtId="0" fontId="3" fillId="0" borderId="75" xfId="61" applyNumberFormat="1" applyFont="1" applyFill="1" applyBorder="1" applyAlignment="1">
      <alignment horizontal="left" vertical="center" wrapText="1"/>
      <protection/>
    </xf>
    <xf numFmtId="0" fontId="7" fillId="0" borderId="115" xfId="61" applyNumberFormat="1" applyFont="1" applyFill="1" applyBorder="1" applyAlignment="1">
      <alignment horizontal="center" vertical="center" wrapText="1"/>
      <protection/>
    </xf>
    <xf numFmtId="49" fontId="7" fillId="0" borderId="59" xfId="61" applyNumberFormat="1" applyFont="1" applyFill="1" applyBorder="1" applyAlignment="1">
      <alignment horizontal="center" vertical="center" wrapText="1"/>
      <protection/>
    </xf>
    <xf numFmtId="49" fontId="7" fillId="0" borderId="60" xfId="61" applyNumberFormat="1" applyFont="1" applyFill="1" applyBorder="1" applyAlignment="1">
      <alignment horizontal="center" vertical="center" wrapText="1"/>
      <protection/>
    </xf>
    <xf numFmtId="0" fontId="3" fillId="0" borderId="60" xfId="61" applyNumberFormat="1" applyFont="1" applyFill="1" applyBorder="1" applyAlignment="1">
      <alignment horizontal="left" vertical="center" wrapText="1"/>
      <protection/>
    </xf>
    <xf numFmtId="0" fontId="7" fillId="0" borderId="50" xfId="61" applyFont="1" applyFill="1" applyBorder="1" applyAlignment="1">
      <alignment horizontal="left" vertical="distributed" wrapText="1"/>
      <protection/>
    </xf>
    <xf numFmtId="0" fontId="7" fillId="0" borderId="58" xfId="61" applyFont="1" applyFill="1" applyBorder="1" applyAlignment="1">
      <alignment horizontal="left" vertical="distributed" wrapText="1"/>
      <protection/>
    </xf>
    <xf numFmtId="0" fontId="7" fillId="0" borderId="113" xfId="61" applyFont="1" applyFill="1" applyBorder="1" applyAlignment="1">
      <alignment horizontal="left" vertical="distributed" wrapText="1"/>
      <protection/>
    </xf>
    <xf numFmtId="0" fontId="27" fillId="0" borderId="111" xfId="61" applyFont="1" applyFill="1" applyBorder="1" applyAlignment="1">
      <alignment horizontal="center" vertical="center"/>
      <protection/>
    </xf>
    <xf numFmtId="0" fontId="3" fillId="0" borderId="15" xfId="61" applyFont="1" applyFill="1" applyBorder="1">
      <alignment/>
      <protection/>
    </xf>
    <xf numFmtId="0" fontId="3" fillId="0" borderId="112" xfId="61" applyFont="1" applyFill="1" applyBorder="1">
      <alignment/>
      <protection/>
    </xf>
    <xf numFmtId="0" fontId="3" fillId="0" borderId="69" xfId="61" applyFont="1" applyFill="1" applyBorder="1">
      <alignment/>
      <protection/>
    </xf>
    <xf numFmtId="0" fontId="3" fillId="0" borderId="0" xfId="61" applyFont="1" applyFill="1" applyBorder="1">
      <alignment/>
      <protection/>
    </xf>
    <xf numFmtId="0" fontId="3" fillId="0" borderId="71" xfId="61" applyFont="1" applyFill="1" applyBorder="1">
      <alignment/>
      <protection/>
    </xf>
    <xf numFmtId="0" fontId="3" fillId="0" borderId="89" xfId="61" applyFont="1" applyFill="1" applyBorder="1">
      <alignment/>
      <protection/>
    </xf>
    <xf numFmtId="0" fontId="3" fillId="0" borderId="10" xfId="61" applyFont="1" applyFill="1" applyBorder="1">
      <alignment/>
      <protection/>
    </xf>
    <xf numFmtId="0" fontId="3" fillId="0" borderId="46" xfId="61" applyFont="1" applyFill="1" applyBorder="1">
      <alignment/>
      <protection/>
    </xf>
    <xf numFmtId="0" fontId="7" fillId="0" borderId="95" xfId="61" applyNumberFormat="1" applyFont="1" applyFill="1" applyBorder="1" applyAlignment="1">
      <alignment horizontal="distributed" vertical="center" wrapText="1"/>
      <protection/>
    </xf>
    <xf numFmtId="0" fontId="7" fillId="0" borderId="59" xfId="61" applyNumberFormat="1" applyFont="1" applyFill="1" applyBorder="1" applyAlignment="1">
      <alignment horizontal="distributed" vertical="center" wrapText="1"/>
      <protection/>
    </xf>
    <xf numFmtId="187" fontId="3" fillId="0" borderId="75" xfId="61" applyNumberFormat="1" applyFont="1" applyFill="1" applyBorder="1" applyAlignment="1">
      <alignment horizontal="center" vertical="center"/>
      <protection/>
    </xf>
    <xf numFmtId="187" fontId="3" fillId="0" borderId="60" xfId="61" applyNumberFormat="1" applyFont="1" applyFill="1" applyBorder="1" applyAlignment="1">
      <alignment horizontal="center" vertical="center"/>
      <protection/>
    </xf>
    <xf numFmtId="0" fontId="7" fillId="0" borderId="84" xfId="61" applyNumberFormat="1" applyFont="1" applyFill="1" applyBorder="1" applyAlignment="1">
      <alignment horizontal="center" vertical="center" textRotation="255" wrapText="1"/>
      <protection/>
    </xf>
    <xf numFmtId="0" fontId="7" fillId="0" borderId="117" xfId="61" applyNumberFormat="1" applyFont="1" applyFill="1" applyBorder="1" applyAlignment="1">
      <alignment horizontal="center" vertical="center" textRotation="255" wrapText="1"/>
      <protection/>
    </xf>
    <xf numFmtId="0" fontId="7" fillId="0" borderId="59" xfId="61" applyNumberFormat="1" applyFont="1" applyFill="1" applyBorder="1" applyAlignment="1">
      <alignment horizontal="center" vertical="center" textRotation="255" wrapText="1"/>
      <protection/>
    </xf>
    <xf numFmtId="0" fontId="7" fillId="0" borderId="79" xfId="61" applyNumberFormat="1" applyFont="1" applyFill="1" applyBorder="1" applyAlignment="1">
      <alignment horizontal="left" vertical="distributed" wrapText="1"/>
      <protection/>
    </xf>
    <xf numFmtId="0" fontId="7" fillId="0" borderId="115" xfId="61" applyNumberFormat="1" applyFont="1" applyFill="1" applyBorder="1" applyAlignment="1">
      <alignment horizontal="left" vertical="distributed" wrapText="1"/>
      <protection/>
    </xf>
    <xf numFmtId="0" fontId="7" fillId="0" borderId="62" xfId="61" applyNumberFormat="1" applyFont="1" applyFill="1" applyBorder="1" applyAlignment="1">
      <alignment horizontal="left" vertical="distributed" wrapText="1"/>
      <protection/>
    </xf>
    <xf numFmtId="0" fontId="7" fillId="0" borderId="84" xfId="61" applyNumberFormat="1" applyFont="1" applyFill="1" applyBorder="1" applyAlignment="1">
      <alignment horizontal="distributed" vertical="center" wrapText="1"/>
      <protection/>
    </xf>
    <xf numFmtId="0" fontId="7" fillId="0" borderId="117" xfId="61" applyNumberFormat="1" applyFont="1" applyFill="1" applyBorder="1" applyAlignment="1">
      <alignment horizontal="distributed" vertical="center" wrapText="1"/>
      <protection/>
    </xf>
    <xf numFmtId="0" fontId="7" fillId="0" borderId="116" xfId="61" applyNumberFormat="1" applyFont="1" applyFill="1" applyBorder="1" applyAlignment="1">
      <alignment horizontal="distributed" vertical="center" wrapText="1"/>
      <protection/>
    </xf>
    <xf numFmtId="187" fontId="3" fillId="0" borderId="67" xfId="61" applyNumberFormat="1" applyFont="1" applyFill="1" applyBorder="1" applyAlignment="1">
      <alignment horizontal="center" vertical="center"/>
      <protection/>
    </xf>
    <xf numFmtId="187" fontId="3" fillId="0" borderId="52" xfId="61" applyNumberFormat="1" applyFont="1" applyFill="1" applyBorder="1" applyAlignment="1">
      <alignment horizontal="center" vertical="center"/>
      <protection/>
    </xf>
    <xf numFmtId="183" fontId="3" fillId="0" borderId="118" xfId="61" applyNumberFormat="1" applyFont="1" applyFill="1" applyBorder="1" applyAlignment="1">
      <alignment horizontal="right" vertical="center"/>
      <protection/>
    </xf>
    <xf numFmtId="183" fontId="3" fillId="0" borderId="53" xfId="61" applyNumberFormat="1" applyFont="1" applyFill="1" applyBorder="1" applyAlignment="1">
      <alignment horizontal="right" vertical="center"/>
      <protection/>
    </xf>
    <xf numFmtId="183" fontId="3" fillId="0" borderId="115" xfId="61" applyNumberFormat="1" applyFont="1" applyFill="1" applyBorder="1" applyAlignment="1">
      <alignment horizontal="right" vertical="center"/>
      <protection/>
    </xf>
    <xf numFmtId="183" fontId="3" fillId="0" borderId="62" xfId="61" applyNumberFormat="1" applyFont="1" applyFill="1" applyBorder="1" applyAlignment="1">
      <alignment horizontal="right" vertical="center"/>
      <protection/>
    </xf>
    <xf numFmtId="183" fontId="3" fillId="0" borderId="71" xfId="61" applyNumberFormat="1" applyFont="1" applyFill="1" applyBorder="1" applyAlignment="1">
      <alignment horizontal="right" vertical="center"/>
      <protection/>
    </xf>
    <xf numFmtId="183" fontId="3" fillId="0" borderId="46" xfId="61" applyNumberFormat="1" applyFont="1" applyFill="1" applyBorder="1" applyAlignment="1">
      <alignment horizontal="right" vertical="center"/>
      <protection/>
    </xf>
    <xf numFmtId="187" fontId="3" fillId="0" borderId="67" xfId="61" applyNumberFormat="1" applyFont="1" applyFill="1" applyBorder="1" applyAlignment="1">
      <alignment horizontal="left" vertical="center"/>
      <protection/>
    </xf>
    <xf numFmtId="187" fontId="3" fillId="0" borderId="60" xfId="61" applyNumberFormat="1" applyFont="1" applyFill="1" applyBorder="1" applyAlignment="1">
      <alignment horizontal="left" vertical="center"/>
      <protection/>
    </xf>
    <xf numFmtId="187" fontId="3" fillId="0" borderId="52" xfId="61" applyNumberFormat="1" applyFont="1" applyFill="1" applyBorder="1" applyAlignment="1">
      <alignment horizontal="left" vertical="center"/>
      <protection/>
    </xf>
    <xf numFmtId="0" fontId="7" fillId="0" borderId="18" xfId="61" applyNumberFormat="1" applyFont="1" applyFill="1" applyBorder="1" applyAlignment="1">
      <alignment horizontal="distributed" vertical="center" wrapText="1"/>
      <protection/>
    </xf>
    <xf numFmtId="0" fontId="7" fillId="0" borderId="19" xfId="61" applyNumberFormat="1" applyFont="1" applyFill="1" applyBorder="1" applyAlignment="1">
      <alignment horizontal="distributed" vertical="center" wrapText="1"/>
      <protection/>
    </xf>
    <xf numFmtId="0" fontId="7" fillId="0" borderId="57" xfId="61" applyNumberFormat="1" applyFont="1" applyFill="1" applyBorder="1" applyAlignment="1">
      <alignment horizontal="distributed" vertical="center" wrapText="1"/>
      <protection/>
    </xf>
    <xf numFmtId="0" fontId="7" fillId="0" borderId="76" xfId="61" applyNumberFormat="1" applyFont="1" applyFill="1" applyBorder="1" applyAlignment="1">
      <alignment horizontal="distributed" vertical="center" wrapText="1"/>
      <protection/>
    </xf>
    <xf numFmtId="0" fontId="7" fillId="0" borderId="10" xfId="61" applyNumberFormat="1" applyFont="1" applyFill="1" applyBorder="1" applyAlignment="1">
      <alignment horizontal="distributed" vertical="center" wrapText="1"/>
      <protection/>
    </xf>
    <xf numFmtId="187" fontId="7" fillId="0" borderId="64" xfId="61" applyNumberFormat="1" applyFont="1" applyFill="1" applyBorder="1" applyAlignment="1">
      <alignment horizontal="distributed" vertical="center" wrapText="1"/>
      <protection/>
    </xf>
    <xf numFmtId="187" fontId="7" fillId="0" borderId="57" xfId="61" applyNumberFormat="1" applyFont="1" applyFill="1" applyBorder="1" applyAlignment="1">
      <alignment horizontal="distributed" vertical="center" wrapText="1"/>
      <protection/>
    </xf>
    <xf numFmtId="187" fontId="7" fillId="0" borderId="67" xfId="61" applyNumberFormat="1" applyFont="1" applyFill="1" applyBorder="1" applyAlignment="1">
      <alignment horizontal="distributed" vertical="center"/>
      <protection/>
    </xf>
    <xf numFmtId="187" fontId="7" fillId="0" borderId="60" xfId="61" applyNumberFormat="1" applyFont="1" applyFill="1" applyBorder="1" applyAlignment="1">
      <alignment horizontal="distributed" vertical="center"/>
      <protection/>
    </xf>
    <xf numFmtId="0" fontId="8" fillId="0" borderId="119" xfId="61" applyFont="1" applyFill="1" applyBorder="1" applyAlignment="1">
      <alignment horizontal="distributed" vertical="center"/>
      <protection/>
    </xf>
    <xf numFmtId="0" fontId="27" fillId="0" borderId="15" xfId="61" applyFont="1" applyFill="1" applyBorder="1" applyAlignment="1">
      <alignment horizontal="center" vertical="center"/>
      <protection/>
    </xf>
    <xf numFmtId="0" fontId="27" fillId="0" borderId="112" xfId="61" applyFont="1" applyFill="1" applyBorder="1" applyAlignment="1">
      <alignment horizontal="center" vertical="center"/>
      <protection/>
    </xf>
    <xf numFmtId="0" fontId="27" fillId="0" borderId="69" xfId="61" applyFont="1" applyFill="1" applyBorder="1" applyAlignment="1">
      <alignment horizontal="center" vertical="center"/>
      <protection/>
    </xf>
    <xf numFmtId="0" fontId="27" fillId="0" borderId="0" xfId="61" applyFont="1" applyFill="1" applyBorder="1" applyAlignment="1">
      <alignment horizontal="center" vertical="center"/>
      <protection/>
    </xf>
    <xf numFmtId="0" fontId="27" fillId="0" borderId="71" xfId="61" applyFont="1" applyFill="1" applyBorder="1" applyAlignment="1">
      <alignment horizontal="center" vertical="center"/>
      <protection/>
    </xf>
    <xf numFmtId="0" fontId="27" fillId="0" borderId="89" xfId="61" applyFont="1" applyFill="1" applyBorder="1" applyAlignment="1">
      <alignment horizontal="center" vertical="center"/>
      <protection/>
    </xf>
    <xf numFmtId="0" fontId="27" fillId="0" borderId="10" xfId="61" applyFont="1" applyFill="1" applyBorder="1" applyAlignment="1">
      <alignment horizontal="center" vertical="center"/>
      <protection/>
    </xf>
    <xf numFmtId="0" fontId="27" fillId="0" borderId="46" xfId="61" applyFont="1" applyFill="1" applyBorder="1" applyAlignment="1">
      <alignment horizontal="center" vertical="center"/>
      <protection/>
    </xf>
    <xf numFmtId="0" fontId="7" fillId="0" borderId="16" xfId="61" applyFont="1" applyFill="1" applyBorder="1" applyAlignment="1">
      <alignment horizontal="distributed" vertical="center" wrapText="1"/>
      <protection/>
    </xf>
    <xf numFmtId="0" fontId="7" fillId="0" borderId="17"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17" xfId="61" applyFont="1" applyFill="1" applyBorder="1" applyAlignment="1">
      <alignment horizontal="distributed" vertical="center" wrapText="1"/>
      <protection/>
    </xf>
    <xf numFmtId="0" fontId="7" fillId="0" borderId="27" xfId="61" applyFont="1" applyFill="1" applyBorder="1" applyAlignment="1">
      <alignment horizontal="distributed" vertical="center" wrapText="1"/>
      <protection/>
    </xf>
    <xf numFmtId="187" fontId="3" fillId="0" borderId="60" xfId="61" applyNumberFormat="1" applyFont="1" applyFill="1" applyBorder="1" applyAlignment="1">
      <alignment horizontal="distributed" vertical="center"/>
      <protection/>
    </xf>
    <xf numFmtId="0" fontId="7" fillId="0" borderId="17" xfId="61" applyFont="1" applyFill="1" applyBorder="1" applyAlignment="1">
      <alignment horizontal="center" wrapText="1"/>
      <protection/>
    </xf>
    <xf numFmtId="0" fontId="7" fillId="0" borderId="27" xfId="61" applyFont="1" applyFill="1" applyBorder="1" applyAlignment="1">
      <alignment horizontal="center" wrapText="1"/>
      <protection/>
    </xf>
    <xf numFmtId="0" fontId="7" fillId="0" borderId="17" xfId="61" applyFont="1" applyFill="1" applyBorder="1" applyAlignment="1">
      <alignment horizontal="distributed" vertical="center"/>
      <protection/>
    </xf>
    <xf numFmtId="0" fontId="3" fillId="0" borderId="63" xfId="61" applyFill="1" applyBorder="1" applyAlignment="1">
      <alignment horizontal="distributed" vertical="center"/>
      <protection/>
    </xf>
    <xf numFmtId="0" fontId="7" fillId="0" borderId="17" xfId="61" applyFont="1" applyFill="1" applyBorder="1" applyAlignment="1">
      <alignment horizontal="center" vertical="center"/>
      <protection/>
    </xf>
    <xf numFmtId="0" fontId="3" fillId="0" borderId="63" xfId="61" applyFill="1" applyBorder="1" applyAlignment="1">
      <alignment horizontal="center" vertical="center"/>
      <protection/>
    </xf>
    <xf numFmtId="0" fontId="3" fillId="0" borderId="27" xfId="61" applyFill="1" applyBorder="1" applyAlignment="1">
      <alignment horizontal="center" vertical="center"/>
      <protection/>
    </xf>
    <xf numFmtId="0" fontId="7" fillId="0" borderId="67" xfId="61" applyFont="1" applyFill="1" applyBorder="1" applyAlignment="1">
      <alignment horizontal="center" vertical="center" textRotation="255"/>
      <protection/>
    </xf>
    <xf numFmtId="0" fontId="3" fillId="0" borderId="75" xfId="61" applyFill="1" applyBorder="1" applyAlignment="1">
      <alignment horizontal="center" vertical="center" textRotation="255"/>
      <protection/>
    </xf>
    <xf numFmtId="0" fontId="3" fillId="0" borderId="52" xfId="61" applyFill="1" applyBorder="1" applyAlignment="1">
      <alignment horizontal="center" vertical="center" textRotation="255"/>
      <protection/>
    </xf>
    <xf numFmtId="0" fontId="7" fillId="0" borderId="16" xfId="61" applyFont="1" applyFill="1" applyBorder="1" applyAlignment="1">
      <alignment horizontal="center" vertical="center" textRotation="255"/>
      <protection/>
    </xf>
    <xf numFmtId="0" fontId="3" fillId="0" borderId="16" xfId="61" applyFill="1" applyBorder="1" applyAlignment="1">
      <alignment horizontal="center" vertical="center"/>
      <protection/>
    </xf>
    <xf numFmtId="0" fontId="7" fillId="0" borderId="67" xfId="61" applyFont="1" applyFill="1" applyBorder="1" applyAlignment="1">
      <alignment horizontal="distributed" vertical="center" wrapText="1"/>
      <protection/>
    </xf>
    <xf numFmtId="0" fontId="3" fillId="0" borderId="52" xfId="61" applyFill="1" applyBorder="1" applyAlignment="1">
      <alignment horizontal="distributed" vertical="center" wrapText="1"/>
      <protection/>
    </xf>
    <xf numFmtId="0" fontId="7" fillId="0" borderId="80" xfId="61" applyFont="1" applyFill="1" applyBorder="1" applyAlignment="1">
      <alignment horizontal="distributed" vertical="center" wrapText="1"/>
      <protection/>
    </xf>
    <xf numFmtId="0" fontId="3" fillId="0" borderId="78" xfId="61" applyFill="1" applyBorder="1" applyAlignment="1">
      <alignment horizontal="distributed" vertical="center" wrapText="1"/>
      <protection/>
    </xf>
    <xf numFmtId="0" fontId="7" fillId="0" borderId="27" xfId="61" applyFont="1" applyFill="1" applyBorder="1" applyAlignment="1">
      <alignment horizontal="center" vertical="center"/>
      <protection/>
    </xf>
    <xf numFmtId="0" fontId="7" fillId="0" borderId="17" xfId="61" applyFont="1" applyFill="1" applyBorder="1" applyAlignment="1">
      <alignment horizontal="center"/>
      <protection/>
    </xf>
    <xf numFmtId="0" fontId="7" fillId="0" borderId="27" xfId="61" applyFont="1" applyFill="1" applyBorder="1" applyAlignment="1">
      <alignment horizontal="center"/>
      <protection/>
    </xf>
    <xf numFmtId="0" fontId="32" fillId="0" borderId="67" xfId="61" applyFont="1" applyFill="1" applyBorder="1" applyAlignment="1">
      <alignment horizontal="center" vertical="top" textRotation="255" wrapText="1"/>
      <protection/>
    </xf>
    <xf numFmtId="0" fontId="33" fillId="0" borderId="75" xfId="61" applyFont="1" applyFill="1" applyBorder="1">
      <alignment/>
      <protection/>
    </xf>
    <xf numFmtId="0" fontId="33" fillId="0" borderId="52" xfId="61" applyFont="1" applyFill="1" applyBorder="1">
      <alignment/>
      <protection/>
    </xf>
    <xf numFmtId="0" fontId="33" fillId="0" borderId="75" xfId="61" applyFont="1" applyFill="1" applyBorder="1" applyAlignment="1">
      <alignment vertical="top" textRotation="255"/>
      <protection/>
    </xf>
    <xf numFmtId="0" fontId="33" fillId="0" borderId="52" xfId="61" applyFont="1" applyFill="1" applyBorder="1" applyAlignment="1">
      <alignment vertical="top" textRotation="255"/>
      <protection/>
    </xf>
    <xf numFmtId="0" fontId="3" fillId="0" borderId="67" xfId="61" applyFill="1" applyBorder="1" applyAlignment="1">
      <alignment horizontal="right" vertical="center"/>
      <protection/>
    </xf>
    <xf numFmtId="0" fontId="3" fillId="0" borderId="52" xfId="61" applyFill="1" applyBorder="1" applyAlignment="1">
      <alignment horizontal="right" vertical="center"/>
      <protection/>
    </xf>
    <xf numFmtId="0" fontId="3" fillId="0" borderId="17" xfId="61" applyFill="1" applyBorder="1" applyAlignment="1">
      <alignment horizontal="center"/>
      <protection/>
    </xf>
    <xf numFmtId="0" fontId="3" fillId="0" borderId="63" xfId="61" applyFill="1" applyBorder="1" applyAlignment="1">
      <alignment horizontal="center"/>
      <protection/>
    </xf>
    <xf numFmtId="0" fontId="3" fillId="0" borderId="27" xfId="61" applyFill="1" applyBorder="1" applyAlignment="1">
      <alignment horizontal="center"/>
      <protection/>
    </xf>
    <xf numFmtId="0" fontId="32" fillId="0" borderId="67" xfId="61" applyFont="1" applyFill="1" applyBorder="1" applyAlignment="1">
      <alignment horizontal="center" vertical="top" textRotation="255"/>
      <protection/>
    </xf>
    <xf numFmtId="0" fontId="3" fillId="0" borderId="27" xfId="61" applyFill="1" applyBorder="1" applyAlignment="1">
      <alignment horizontal="distributed" vertical="center"/>
      <protection/>
    </xf>
    <xf numFmtId="0" fontId="7" fillId="0" borderId="17" xfId="61" applyFont="1" applyFill="1" applyBorder="1" applyAlignment="1">
      <alignment horizontal="left" vertical="center"/>
      <protection/>
    </xf>
    <xf numFmtId="0" fontId="3" fillId="0" borderId="63" xfId="61" applyFill="1" applyBorder="1" applyAlignment="1">
      <alignment horizontal="left" vertical="center"/>
      <protection/>
    </xf>
    <xf numFmtId="0" fontId="35" fillId="0" borderId="17" xfId="61" applyFont="1" applyFill="1" applyBorder="1" applyAlignment="1">
      <alignment horizontal="left" vertical="center" wrapText="1"/>
      <protection/>
    </xf>
    <xf numFmtId="0" fontId="35" fillId="0" borderId="27" xfId="61" applyFont="1" applyFill="1" applyBorder="1" applyAlignment="1">
      <alignment horizontal="left" vertical="center" wrapText="1"/>
      <protection/>
    </xf>
    <xf numFmtId="0" fontId="36" fillId="0" borderId="80" xfId="61" applyFont="1" applyFill="1" applyBorder="1" applyAlignment="1">
      <alignment horizontal="distributed" vertical="center"/>
      <protection/>
    </xf>
    <xf numFmtId="0" fontId="36" fillId="0" borderId="76" xfId="61" applyFont="1" applyFill="1" applyBorder="1" applyAlignment="1">
      <alignment horizontal="distributed" vertical="center"/>
      <protection/>
    </xf>
    <xf numFmtId="0" fontId="7" fillId="0" borderId="120" xfId="61" applyFont="1" applyFill="1" applyBorder="1" applyAlignment="1">
      <alignment horizontal="distributed" vertical="center"/>
      <protection/>
    </xf>
    <xf numFmtId="0" fontId="7" fillId="0" borderId="66" xfId="61" applyFont="1" applyFill="1" applyBorder="1" applyAlignment="1">
      <alignment horizontal="center" vertical="center" textRotation="255"/>
      <protection/>
    </xf>
    <xf numFmtId="0" fontId="3" fillId="0" borderId="73" xfId="61" applyFill="1" applyBorder="1" applyAlignment="1">
      <alignment horizontal="center" vertical="center" textRotation="255"/>
      <protection/>
    </xf>
    <xf numFmtId="0" fontId="38" fillId="0" borderId="121" xfId="61" applyFont="1" applyFill="1" applyBorder="1" applyAlignment="1">
      <alignment horizontal="left" vertical="top" wrapText="1"/>
      <protection/>
    </xf>
    <xf numFmtId="0" fontId="38" fillId="0" borderId="122" xfId="61" applyFont="1" applyFill="1" applyBorder="1" applyAlignment="1">
      <alignment horizontal="left" vertical="top" wrapText="1"/>
      <protection/>
    </xf>
    <xf numFmtId="0" fontId="38" fillId="0" borderId="123" xfId="61" applyFont="1" applyFill="1" applyBorder="1" applyAlignment="1">
      <alignment horizontal="left" vertical="top" wrapText="1"/>
      <protection/>
    </xf>
    <xf numFmtId="0" fontId="34" fillId="0" borderId="10" xfId="61" applyFont="1" applyFill="1" applyBorder="1" applyAlignment="1">
      <alignment horizontal="center"/>
      <protection/>
    </xf>
    <xf numFmtId="0" fontId="7" fillId="0" borderId="78" xfId="61" applyFont="1" applyFill="1" applyBorder="1" applyAlignment="1">
      <alignment horizontal="distributed" vertical="center"/>
      <protection/>
    </xf>
    <xf numFmtId="0" fontId="3" fillId="0" borderId="57" xfId="61" applyFill="1" applyBorder="1" applyAlignment="1">
      <alignment horizontal="distributed" vertical="center"/>
      <protection/>
    </xf>
    <xf numFmtId="0" fontId="35" fillId="0" borderId="124" xfId="61" applyFont="1" applyFill="1" applyBorder="1" applyAlignment="1">
      <alignment horizontal="distributed" vertical="center"/>
      <protection/>
    </xf>
    <xf numFmtId="0" fontId="35" fillId="0" borderId="125" xfId="61" applyFont="1" applyFill="1" applyBorder="1" applyAlignment="1">
      <alignment horizontal="distributed" vertical="center"/>
      <protection/>
    </xf>
    <xf numFmtId="0" fontId="35" fillId="0" borderId="22" xfId="61" applyFont="1" applyFill="1" applyBorder="1" applyAlignment="1">
      <alignment horizontal="distributed" vertical="center"/>
      <protection/>
    </xf>
    <xf numFmtId="0" fontId="3" fillId="0" borderId="67" xfId="61" applyFill="1" applyBorder="1" applyAlignment="1">
      <alignment horizontal="center"/>
      <protection/>
    </xf>
    <xf numFmtId="0" fontId="3" fillId="0" borderId="75" xfId="61" applyFill="1" applyBorder="1" applyAlignment="1">
      <alignment horizontal="center"/>
      <protection/>
    </xf>
    <xf numFmtId="0" fontId="7" fillId="0" borderId="119" xfId="61" applyFont="1" applyFill="1" applyBorder="1" applyAlignment="1">
      <alignment horizontal="distributed" vertical="center"/>
      <protection/>
    </xf>
    <xf numFmtId="0" fontId="7" fillId="0" borderId="63" xfId="61" applyFont="1" applyFill="1" applyBorder="1" applyAlignment="1">
      <alignment horizontal="distributed" vertical="center"/>
      <protection/>
    </xf>
    <xf numFmtId="0" fontId="7" fillId="0" borderId="126" xfId="61" applyFont="1" applyFill="1" applyBorder="1" applyAlignment="1">
      <alignment horizontal="distributed" vertical="center"/>
      <protection/>
    </xf>
    <xf numFmtId="0" fontId="3" fillId="0" borderId="85" xfId="61" applyFill="1" applyBorder="1" applyAlignment="1">
      <alignment horizontal="distributed" vertical="center"/>
      <protection/>
    </xf>
    <xf numFmtId="0" fontId="36" fillId="0" borderId="66" xfId="61" applyFont="1" applyFill="1" applyBorder="1" applyAlignment="1">
      <alignment vertical="top" textRotation="255" wrapText="1"/>
      <protection/>
    </xf>
    <xf numFmtId="0" fontId="36" fillId="0" borderId="69" xfId="61" applyFont="1" applyFill="1" applyBorder="1" applyAlignment="1">
      <alignment vertical="top" textRotation="255" wrapText="1"/>
      <protection/>
    </xf>
    <xf numFmtId="0" fontId="7" fillId="0" borderId="80" xfId="61" applyFont="1" applyFill="1" applyBorder="1" applyAlignment="1">
      <alignment horizontal="center" vertical="center" textRotation="255"/>
      <protection/>
    </xf>
    <xf numFmtId="0" fontId="3" fillId="0" borderId="77" xfId="61" applyFill="1" applyBorder="1" applyAlignment="1">
      <alignment horizontal="center" vertical="center" textRotation="255"/>
      <protection/>
    </xf>
    <xf numFmtId="0" fontId="3" fillId="0" borderId="78" xfId="61" applyFill="1" applyBorder="1" applyAlignment="1">
      <alignment horizontal="center" vertical="center" textRotation="255"/>
      <protection/>
    </xf>
    <xf numFmtId="0" fontId="36" fillId="0" borderId="66" xfId="61" applyFont="1" applyFill="1" applyBorder="1" applyAlignment="1">
      <alignment vertical="top" textRotation="255" wrapText="1" shrinkToFit="1"/>
      <protection/>
    </xf>
    <xf numFmtId="0" fontId="36" fillId="0" borderId="69" xfId="61" applyFont="1" applyFill="1" applyBorder="1" applyAlignment="1">
      <alignment vertical="top" textRotation="255" wrapText="1" shrinkToFit="1"/>
      <protection/>
    </xf>
    <xf numFmtId="0" fontId="35" fillId="0" borderId="80" xfId="61" applyFont="1" applyFill="1" applyBorder="1" applyAlignment="1">
      <alignment horizontal="distributed" vertical="center"/>
      <protection/>
    </xf>
    <xf numFmtId="0" fontId="35" fillId="0" borderId="76" xfId="61" applyFont="1" applyFill="1" applyBorder="1" applyAlignment="1">
      <alignment horizontal="distributed" vertical="center"/>
      <protection/>
    </xf>
    <xf numFmtId="0" fontId="3" fillId="0" borderId="16" xfId="61" applyFill="1" applyBorder="1" applyAlignment="1">
      <alignment horizontal="distributed" vertical="center" wrapText="1"/>
      <protection/>
    </xf>
    <xf numFmtId="0" fontId="7" fillId="0" borderId="80" xfId="61" applyFont="1" applyFill="1" applyBorder="1" applyAlignment="1">
      <alignment horizontal="center" vertical="center" wrapText="1"/>
      <protection/>
    </xf>
    <xf numFmtId="0" fontId="7" fillId="0" borderId="64" xfId="61" applyFont="1" applyFill="1" applyBorder="1" applyAlignment="1">
      <alignment horizontal="center" vertical="center" wrapText="1"/>
      <protection/>
    </xf>
    <xf numFmtId="0" fontId="7" fillId="0" borderId="78" xfId="61" applyFont="1" applyFill="1" applyBorder="1" applyAlignment="1">
      <alignment horizontal="center" vertical="center" wrapText="1"/>
      <protection/>
    </xf>
    <xf numFmtId="0" fontId="7" fillId="0" borderId="57" xfId="61" applyFont="1" applyFill="1" applyBorder="1" applyAlignment="1">
      <alignment horizontal="center" vertical="center" wrapText="1"/>
      <protection/>
    </xf>
    <xf numFmtId="0" fontId="7" fillId="0" borderId="63" xfId="61" applyFont="1" applyFill="1" applyBorder="1" applyAlignment="1">
      <alignment horizontal="center" vertical="center" wrapText="1"/>
      <protection/>
    </xf>
    <xf numFmtId="0" fontId="7" fillId="0" borderId="80" xfId="61" applyFont="1" applyFill="1" applyBorder="1" applyAlignment="1">
      <alignment horizontal="center" vertical="top" wrapText="1"/>
      <protection/>
    </xf>
    <xf numFmtId="0" fontId="7" fillId="0" borderId="64" xfId="61" applyFont="1" applyFill="1" applyBorder="1" applyAlignment="1">
      <alignment horizontal="center" vertical="top" wrapText="1"/>
      <protection/>
    </xf>
    <xf numFmtId="0" fontId="7" fillId="0" borderId="78" xfId="61" applyFont="1" applyFill="1" applyBorder="1" applyAlignment="1">
      <alignment horizontal="center" vertical="top" wrapText="1"/>
      <protection/>
    </xf>
    <xf numFmtId="0" fontId="7" fillId="0" borderId="57" xfId="61" applyFont="1" applyFill="1" applyBorder="1" applyAlignment="1">
      <alignment horizontal="center" vertical="top" wrapText="1"/>
      <protection/>
    </xf>
    <xf numFmtId="0" fontId="7" fillId="32" borderId="16" xfId="61" applyFont="1" applyFill="1" applyBorder="1" applyAlignment="1">
      <alignment horizontal="center" vertical="center" wrapText="1"/>
      <protection/>
    </xf>
    <xf numFmtId="0" fontId="7" fillId="32" borderId="0" xfId="61" applyFont="1" applyFill="1" applyBorder="1" applyAlignment="1">
      <alignment horizontal="center" vertical="center" wrapText="1"/>
      <protection/>
    </xf>
    <xf numFmtId="0" fontId="3" fillId="32" borderId="0" xfId="61" applyFill="1" applyBorder="1" applyAlignment="1">
      <alignment horizontal="center" vertical="center" wrapText="1"/>
      <protection/>
    </xf>
    <xf numFmtId="0" fontId="7" fillId="0" borderId="17" xfId="61" applyFont="1" applyFill="1" applyBorder="1" applyAlignment="1">
      <alignment horizontal="center" vertical="top" wrapText="1"/>
      <protection/>
    </xf>
    <xf numFmtId="0" fontId="7" fillId="0" borderId="63" xfId="61" applyFont="1" applyFill="1" applyBorder="1" applyAlignment="1">
      <alignment horizontal="center" vertical="top" wrapText="1"/>
      <protection/>
    </xf>
    <xf numFmtId="0" fontId="3" fillId="0" borderId="63" xfId="61" applyFill="1" applyBorder="1" applyAlignment="1">
      <alignment horizontal="center" vertical="top" wrapText="1"/>
      <protection/>
    </xf>
    <xf numFmtId="0" fontId="3" fillId="0" borderId="27" xfId="61" applyFill="1" applyBorder="1" applyAlignment="1">
      <alignment horizontal="center" vertical="top" wrapText="1"/>
      <protection/>
    </xf>
    <xf numFmtId="0" fontId="30" fillId="0" borderId="0" xfId="61" applyFont="1" applyFill="1" applyBorder="1" applyAlignment="1">
      <alignment horizontal="left" vertical="center" wrapText="1"/>
      <protection/>
    </xf>
    <xf numFmtId="0" fontId="33" fillId="0" borderId="75" xfId="61" applyFont="1" applyFill="1" applyBorder="1" applyAlignment="1">
      <alignment horizontal="center" vertical="top" textRotation="255" wrapText="1"/>
      <protection/>
    </xf>
    <xf numFmtId="0" fontId="33" fillId="0" borderId="52" xfId="61" applyFont="1" applyFill="1" applyBorder="1" applyAlignment="1">
      <alignment horizontal="center" vertical="top" textRotation="255" wrapText="1"/>
      <protection/>
    </xf>
    <xf numFmtId="0" fontId="7" fillId="0" borderId="27" xfId="61" applyFont="1" applyFill="1" applyBorder="1" applyAlignment="1">
      <alignment horizontal="distributed" vertical="center"/>
      <protection/>
    </xf>
    <xf numFmtId="0" fontId="40" fillId="0" borderId="16" xfId="61" applyFont="1" applyFill="1" applyBorder="1" applyAlignment="1">
      <alignment horizontal="distributed" vertical="center" wrapText="1"/>
      <protection/>
    </xf>
    <xf numFmtId="0" fontId="7" fillId="0" borderId="63" xfId="61" applyFont="1" applyFill="1" applyBorder="1" applyAlignment="1">
      <alignment horizontal="distributed" vertical="center" wrapText="1"/>
      <protection/>
    </xf>
    <xf numFmtId="0" fontId="3" fillId="0" borderId="27" xfId="61" applyFill="1" applyBorder="1" applyAlignment="1">
      <alignment horizontal="distributed" vertical="center" wrapText="1"/>
      <protection/>
    </xf>
    <xf numFmtId="0" fontId="42" fillId="0" borderId="80" xfId="61" applyFont="1" applyFill="1" applyBorder="1" applyAlignment="1">
      <alignment horizontal="left" vertical="top" wrapText="1"/>
      <protection/>
    </xf>
    <xf numFmtId="0" fontId="42" fillId="0" borderId="64" xfId="61" applyFont="1" applyFill="1" applyBorder="1" applyAlignment="1">
      <alignment horizontal="left" vertical="top" wrapText="1"/>
      <protection/>
    </xf>
    <xf numFmtId="0" fontId="42" fillId="0" borderId="78" xfId="61" applyFont="1" applyFill="1" applyBorder="1" applyAlignment="1">
      <alignment horizontal="left" vertical="top" wrapText="1"/>
      <protection/>
    </xf>
    <xf numFmtId="0" fontId="42" fillId="0" borderId="57" xfId="61" applyFont="1" applyFill="1" applyBorder="1" applyAlignment="1">
      <alignment horizontal="left" vertical="top" wrapText="1"/>
      <protection/>
    </xf>
    <xf numFmtId="0" fontId="7" fillId="0" borderId="67" xfId="61" applyFont="1" applyFill="1" applyBorder="1" applyAlignment="1">
      <alignment horizontal="center" vertical="center" wrapText="1"/>
      <protection/>
    </xf>
    <xf numFmtId="0" fontId="3" fillId="0" borderId="52" xfId="61" applyFill="1" applyBorder="1" applyAlignment="1">
      <alignment horizontal="center" vertical="center" wrapText="1"/>
      <protection/>
    </xf>
    <xf numFmtId="38" fontId="7" fillId="0" borderId="16" xfId="49" applyFont="1" applyFill="1" applyBorder="1" applyAlignment="1">
      <alignment/>
    </xf>
    <xf numFmtId="38" fontId="3" fillId="0" borderId="16" xfId="49" applyFont="1" applyFill="1" applyBorder="1" applyAlignment="1">
      <alignment/>
    </xf>
    <xf numFmtId="0" fontId="7" fillId="0" borderId="16" xfId="61" applyFont="1" applyFill="1" applyBorder="1" applyAlignment="1">
      <alignment horizontal="distributed" vertical="center"/>
      <protection/>
    </xf>
    <xf numFmtId="0" fontId="7" fillId="0" borderId="16" xfId="61" applyFont="1" applyFill="1" applyBorder="1" applyAlignment="1">
      <alignment horizontal="distributed" vertical="top" textRotation="255" wrapText="1"/>
      <protection/>
    </xf>
    <xf numFmtId="0" fontId="3" fillId="0" borderId="16" xfId="61" applyFill="1" applyBorder="1" applyAlignment="1">
      <alignment horizontal="distributed" vertical="top" textRotation="255" wrapText="1"/>
      <protection/>
    </xf>
    <xf numFmtId="0" fontId="40" fillId="0" borderId="67" xfId="61" applyFont="1" applyFill="1" applyBorder="1" applyAlignment="1">
      <alignment horizontal="left" vertical="center" wrapText="1"/>
      <protection/>
    </xf>
    <xf numFmtId="0" fontId="41" fillId="0" borderId="52" xfId="61" applyFont="1" applyFill="1" applyBorder="1" applyAlignment="1">
      <alignment horizontal="left" vertical="center" wrapText="1"/>
      <protection/>
    </xf>
    <xf numFmtId="0" fontId="7" fillId="0" borderId="16" xfId="61" applyFont="1" applyFill="1" applyBorder="1" applyAlignment="1">
      <alignment horizontal="left" vertical="center" wrapText="1"/>
      <protection/>
    </xf>
    <xf numFmtId="0" fontId="3" fillId="0" borderId="16" xfId="61" applyFill="1" applyBorder="1" applyAlignment="1">
      <alignment horizontal="left" vertical="center" wrapText="1"/>
      <protection/>
    </xf>
    <xf numFmtId="0" fontId="40" fillId="0" borderId="17" xfId="61" applyFont="1" applyFill="1" applyBorder="1" applyAlignment="1">
      <alignment horizontal="distributed" vertical="center" wrapText="1"/>
      <protection/>
    </xf>
    <xf numFmtId="0" fontId="40" fillId="0" borderId="63" xfId="61" applyFont="1" applyFill="1" applyBorder="1" applyAlignment="1">
      <alignment horizontal="distributed" vertical="center" wrapText="1"/>
      <protection/>
    </xf>
    <xf numFmtId="0" fontId="40" fillId="0" borderId="27" xfId="61" applyFont="1" applyFill="1" applyBorder="1" applyAlignment="1">
      <alignment horizontal="distributed" vertical="center" wrapText="1"/>
      <protection/>
    </xf>
    <xf numFmtId="0" fontId="7" fillId="0" borderId="16" xfId="61" applyFont="1" applyFill="1" applyBorder="1" applyAlignment="1">
      <alignment horizontal="center" vertical="top" textRotation="255" wrapText="1"/>
      <protection/>
    </xf>
    <xf numFmtId="0" fontId="3" fillId="0" borderId="16" xfId="61" applyFill="1" applyBorder="1" applyAlignment="1">
      <alignment horizontal="center" vertical="top" textRotation="255" wrapText="1"/>
      <protection/>
    </xf>
    <xf numFmtId="195" fontId="4" fillId="0" borderId="16" xfId="62" applyNumberFormat="1" applyFont="1" applyFill="1" applyBorder="1" applyAlignment="1" applyProtection="1">
      <alignment vertical="center"/>
      <protection hidden="1"/>
    </xf>
    <xf numFmtId="195" fontId="4" fillId="0" borderId="29" xfId="62" applyNumberFormat="1" applyFont="1" applyFill="1" applyBorder="1" applyAlignment="1" applyProtection="1">
      <alignment vertical="center"/>
      <protection hidden="1"/>
    </xf>
    <xf numFmtId="197" fontId="3" fillId="0" borderId="109" xfId="62" applyNumberFormat="1" applyFont="1" applyFill="1" applyBorder="1" applyAlignment="1" applyProtection="1">
      <alignment horizontal="center" vertical="center"/>
      <protection hidden="1"/>
    </xf>
    <xf numFmtId="197" fontId="3" fillId="0" borderId="127" xfId="62" applyNumberFormat="1" applyFont="1" applyFill="1" applyBorder="1" applyAlignment="1" applyProtection="1">
      <alignment horizontal="center" vertical="center"/>
      <protection hidden="1"/>
    </xf>
    <xf numFmtId="0" fontId="7" fillId="0" borderId="84" xfId="62" applyFont="1" applyFill="1" applyBorder="1" applyAlignment="1" applyProtection="1" quotePrefix="1">
      <alignment horizontal="center" vertical="distributed" textRotation="255"/>
      <protection hidden="1"/>
    </xf>
    <xf numFmtId="0" fontId="7" fillId="0" borderId="117" xfId="62" applyFont="1" applyFill="1" applyBorder="1" applyAlignment="1" applyProtection="1" quotePrefix="1">
      <alignment horizontal="center" vertical="distributed" textRotation="255"/>
      <protection hidden="1"/>
    </xf>
    <xf numFmtId="0" fontId="7" fillId="0" borderId="59" xfId="62" applyFont="1" applyFill="1" applyBorder="1" applyAlignment="1" applyProtection="1" quotePrefix="1">
      <alignment horizontal="center" vertical="distributed" textRotation="255"/>
      <protection hidden="1"/>
    </xf>
    <xf numFmtId="0" fontId="7" fillId="0" borderId="23" xfId="62" applyFont="1" applyFill="1" applyBorder="1" applyAlignment="1" applyProtection="1">
      <alignment horizontal="center" vertical="center"/>
      <protection hidden="1"/>
    </xf>
    <xf numFmtId="0" fontId="7" fillId="0" borderId="128" xfId="62" applyFont="1" applyFill="1" applyBorder="1" applyAlignment="1" applyProtection="1">
      <alignment horizontal="center" vertical="center"/>
      <protection hidden="1"/>
    </xf>
    <xf numFmtId="0" fontId="7" fillId="0" borderId="16" xfId="61" applyFont="1" applyFill="1" applyBorder="1" applyAlignment="1">
      <alignment horizontal="center" vertical="center"/>
      <protection/>
    </xf>
    <xf numFmtId="0" fontId="7" fillId="0" borderId="66" xfId="61" applyFont="1" applyFill="1" applyBorder="1" applyAlignment="1">
      <alignment horizontal="distributed" vertical="center"/>
      <protection/>
    </xf>
    <xf numFmtId="0" fontId="3" fillId="0" borderId="76" xfId="61" applyFill="1" applyBorder="1" applyAlignment="1">
      <alignment horizontal="distributed" vertical="center"/>
      <protection/>
    </xf>
    <xf numFmtId="0" fontId="7" fillId="0" borderId="17" xfId="61" applyFont="1" applyFill="1" applyBorder="1" applyAlignment="1">
      <alignment horizontal="left" vertical="center" wrapText="1"/>
      <protection/>
    </xf>
    <xf numFmtId="0" fontId="3" fillId="0" borderId="27" xfId="61" applyFill="1" applyBorder="1" applyAlignment="1">
      <alignment horizontal="left" vertical="center" wrapText="1"/>
      <protection/>
    </xf>
    <xf numFmtId="0" fontId="3" fillId="0" borderId="16" xfId="61" applyFill="1" applyBorder="1" applyAlignment="1">
      <alignment horizontal="distributed" vertical="center"/>
      <protection/>
    </xf>
    <xf numFmtId="0" fontId="3" fillId="0" borderId="0" xfId="61" applyFill="1" applyBorder="1" applyAlignment="1">
      <alignment horizontal="center" vertical="center"/>
      <protection/>
    </xf>
    <xf numFmtId="0" fontId="44" fillId="0" borderId="0" xfId="61" applyFont="1" applyFill="1" applyBorder="1" applyAlignment="1">
      <alignment horizontal="left"/>
      <protection/>
    </xf>
    <xf numFmtId="0" fontId="42" fillId="0" borderId="75" xfId="61" applyFont="1" applyFill="1" applyBorder="1" applyAlignment="1">
      <alignment horizontal="center" vertical="top" textRotation="255"/>
      <protection/>
    </xf>
    <xf numFmtId="0" fontId="42" fillId="0" borderId="52" xfId="61" applyFont="1" applyFill="1" applyBorder="1" applyAlignment="1">
      <alignment horizontal="center" vertical="top" textRotation="255"/>
      <protection/>
    </xf>
    <xf numFmtId="0" fontId="7" fillId="0" borderId="17" xfId="61" applyFont="1" applyFill="1" applyBorder="1" applyAlignment="1">
      <alignment horizontal="left" vertical="center" shrinkToFit="1"/>
      <protection/>
    </xf>
    <xf numFmtId="0" fontId="3" fillId="0" borderId="63" xfId="61" applyFill="1" applyBorder="1" applyAlignment="1">
      <alignment horizontal="left" vertical="center" shrinkToFit="1"/>
      <protection/>
    </xf>
    <xf numFmtId="0" fontId="3" fillId="0" borderId="27" xfId="61" applyFill="1" applyBorder="1" applyAlignment="1">
      <alignment horizontal="left" vertical="center" shrinkToFit="1"/>
      <protection/>
    </xf>
    <xf numFmtId="0" fontId="7" fillId="0" borderId="17" xfId="61" applyFont="1" applyFill="1" applyBorder="1" applyAlignment="1">
      <alignment horizontal="left" vertical="center" wrapText="1"/>
      <protection/>
    </xf>
    <xf numFmtId="0" fontId="3" fillId="0" borderId="63" xfId="61" applyFill="1" applyBorder="1" applyAlignment="1">
      <alignment horizontal="left" vertical="center" wrapText="1"/>
      <protection/>
    </xf>
    <xf numFmtId="0" fontId="3" fillId="0" borderId="27" xfId="61" applyFill="1" applyBorder="1" applyAlignment="1">
      <alignment horizontal="left" vertical="center" wrapText="1"/>
      <protection/>
    </xf>
    <xf numFmtId="0" fontId="7" fillId="0" borderId="67" xfId="61" applyFont="1" applyFill="1" applyBorder="1" applyAlignment="1">
      <alignment horizontal="center" vertical="top" textRotation="255"/>
      <protection/>
    </xf>
    <xf numFmtId="0" fontId="3" fillId="0" borderId="75" xfId="61" applyFill="1" applyBorder="1" applyAlignment="1">
      <alignment horizontal="center" vertical="top" textRotation="255"/>
      <protection/>
    </xf>
    <xf numFmtId="0" fontId="3" fillId="0" borderId="52" xfId="61" applyFill="1" applyBorder="1" applyAlignment="1">
      <alignment horizontal="center" vertical="top" textRotation="255"/>
      <protection/>
    </xf>
    <xf numFmtId="0" fontId="7" fillId="32" borderId="0" xfId="61" applyFont="1" applyFill="1" applyBorder="1" applyAlignment="1">
      <alignment horizontal="center"/>
      <protection/>
    </xf>
    <xf numFmtId="0" fontId="7" fillId="32" borderId="19" xfId="61" applyFont="1" applyFill="1" applyBorder="1" applyAlignment="1">
      <alignment horizontal="center"/>
      <protection/>
    </xf>
    <xf numFmtId="0" fontId="42" fillId="0" borderId="67" xfId="61" applyFont="1" applyFill="1" applyBorder="1" applyAlignment="1">
      <alignment horizontal="center" vertical="top" textRotation="255" wrapText="1"/>
      <protection/>
    </xf>
    <xf numFmtId="0" fontId="45" fillId="0" borderId="75" xfId="61" applyFont="1" applyFill="1" applyBorder="1" applyAlignment="1">
      <alignment vertical="top" wrapText="1"/>
      <protection/>
    </xf>
    <xf numFmtId="0" fontId="45" fillId="0" borderId="52" xfId="61" applyFont="1" applyFill="1" applyBorder="1" applyAlignment="1">
      <alignment vertical="top" wrapText="1"/>
      <protection/>
    </xf>
    <xf numFmtId="0" fontId="7" fillId="0" borderId="80" xfId="61" applyFont="1" applyFill="1" applyBorder="1" applyAlignment="1">
      <alignment horizontal="center" vertical="center"/>
      <protection/>
    </xf>
    <xf numFmtId="0" fontId="3" fillId="0" borderId="76" xfId="61" applyFill="1" applyBorder="1" applyAlignment="1">
      <alignment horizontal="center" vertical="center"/>
      <protection/>
    </xf>
    <xf numFmtId="0" fontId="3" fillId="0" borderId="64" xfId="61" applyFill="1" applyBorder="1" applyAlignment="1">
      <alignment horizontal="center" vertical="center"/>
      <protection/>
    </xf>
    <xf numFmtId="0" fontId="7" fillId="0" borderId="120" xfId="61" applyFont="1" applyFill="1" applyBorder="1" applyAlignment="1">
      <alignment horizontal="distributed" vertical="center" wrapText="1"/>
      <protection/>
    </xf>
    <xf numFmtId="0" fontId="3" fillId="0" borderId="63" xfId="61" applyFill="1" applyBorder="1" applyAlignment="1">
      <alignment horizontal="distributed" vertical="center" wrapText="1"/>
      <protection/>
    </xf>
    <xf numFmtId="0" fontId="7" fillId="0" borderId="63" xfId="61" applyFont="1" applyFill="1" applyBorder="1" applyAlignment="1">
      <alignment horizontal="left" vertical="center" wrapText="1"/>
      <protection/>
    </xf>
    <xf numFmtId="0" fontId="3" fillId="0" borderId="63" xfId="61" applyFill="1" applyBorder="1" applyAlignment="1">
      <alignment horizontal="left" vertical="center" wrapText="1"/>
      <protection/>
    </xf>
    <xf numFmtId="0" fontId="7" fillId="0" borderId="78" xfId="61" applyFont="1" applyFill="1" applyBorder="1" applyAlignment="1">
      <alignment horizontal="left" vertical="center" shrinkToFit="1"/>
      <protection/>
    </xf>
    <xf numFmtId="0" fontId="3" fillId="0" borderId="119" xfId="61" applyFill="1" applyBorder="1" applyAlignment="1">
      <alignment horizontal="left" vertical="center" shrinkToFit="1"/>
      <protection/>
    </xf>
    <xf numFmtId="0" fontId="3" fillId="0" borderId="57" xfId="61" applyFill="1" applyBorder="1" applyAlignment="1">
      <alignment horizontal="left" vertical="center" shrinkToFit="1"/>
      <protection/>
    </xf>
    <xf numFmtId="0" fontId="4" fillId="0" borderId="129" xfId="61" applyFont="1" applyFill="1" applyBorder="1" applyAlignment="1" applyProtection="1">
      <alignment horizontal="distributed" vertical="center" wrapText="1"/>
      <protection hidden="1"/>
    </xf>
    <xf numFmtId="0" fontId="4" fillId="0" borderId="130" xfId="61" applyFont="1" applyFill="1" applyBorder="1" applyAlignment="1" applyProtection="1">
      <alignment horizontal="distributed" vertical="center" wrapText="1"/>
      <protection hidden="1"/>
    </xf>
    <xf numFmtId="0" fontId="4" fillId="0" borderId="129" xfId="61" applyFont="1" applyFill="1" applyBorder="1" applyAlignment="1" applyProtection="1">
      <alignment horizontal="distributed" vertical="center"/>
      <protection hidden="1"/>
    </xf>
    <xf numFmtId="0" fontId="4" fillId="0" borderId="131" xfId="61" applyFont="1" applyFill="1" applyBorder="1" applyAlignment="1" applyProtection="1">
      <alignment horizontal="distributed" vertical="center"/>
      <protection hidden="1"/>
    </xf>
    <xf numFmtId="0" fontId="4" fillId="0" borderId="85" xfId="61" applyFont="1" applyFill="1" applyBorder="1" applyAlignment="1" applyProtection="1">
      <alignment horizontal="distributed" vertical="center" wrapText="1"/>
      <protection hidden="1"/>
    </xf>
    <xf numFmtId="0" fontId="4" fillId="0" borderId="33" xfId="61" applyFont="1" applyFill="1" applyBorder="1" applyAlignment="1" applyProtection="1">
      <alignment horizontal="distributed" vertical="center" wrapText="1"/>
      <protection hidden="1"/>
    </xf>
    <xf numFmtId="0" fontId="30" fillId="0" borderId="0" xfId="61" applyFont="1" applyFill="1" applyBorder="1" applyAlignment="1" applyProtection="1">
      <alignment horizontal="center" vertical="center"/>
      <protection locked="0"/>
    </xf>
    <xf numFmtId="0" fontId="46" fillId="0" borderId="111" xfId="61" applyFont="1" applyFill="1" applyBorder="1" applyAlignment="1" applyProtection="1">
      <alignment horizontal="center" vertical="center"/>
      <protection hidden="1"/>
    </xf>
    <xf numFmtId="0" fontId="46" fillId="0" borderId="15" xfId="61" applyFont="1" applyFill="1" applyBorder="1" applyAlignment="1" applyProtection="1">
      <alignment horizontal="center" vertical="center"/>
      <protection hidden="1"/>
    </xf>
    <xf numFmtId="0" fontId="7" fillId="0" borderId="124" xfId="61" applyFont="1" applyFill="1" applyBorder="1" applyAlignment="1">
      <alignment horizontal="center" vertical="center"/>
      <protection/>
    </xf>
    <xf numFmtId="0" fontId="3" fillId="0" borderId="15" xfId="61" applyFill="1" applyBorder="1" applyAlignment="1">
      <alignment horizontal="center" vertical="center"/>
      <protection/>
    </xf>
    <xf numFmtId="0" fontId="3" fillId="0" borderId="22" xfId="61" applyFill="1" applyBorder="1" applyAlignment="1">
      <alignment horizontal="center" vertical="center"/>
      <protection/>
    </xf>
    <xf numFmtId="1" fontId="48" fillId="0" borderId="95" xfId="63" applyFont="1" applyFill="1" applyBorder="1" applyAlignment="1" applyProtection="1">
      <alignment horizontal="center" vertical="distributed" textRotation="255"/>
      <protection hidden="1"/>
    </xf>
    <xf numFmtId="1" fontId="48" fillId="0" borderId="117" xfId="63" applyFont="1" applyFill="1" applyBorder="1" applyAlignment="1" applyProtection="1">
      <alignment horizontal="center" vertical="distributed" textRotation="255"/>
      <protection hidden="1"/>
    </xf>
    <xf numFmtId="1" fontId="48" fillId="0" borderId="69" xfId="63" applyFont="1" applyFill="1" applyBorder="1" applyAlignment="1" applyProtection="1">
      <alignment horizontal="center" vertical="distributed" textRotation="255"/>
      <protection hidden="1"/>
    </xf>
    <xf numFmtId="1" fontId="48" fillId="0" borderId="132" xfId="63" applyFont="1" applyFill="1" applyBorder="1" applyAlignment="1" applyProtection="1">
      <alignment horizontal="center" vertical="distributed" textRotation="255"/>
      <protection hidden="1"/>
    </xf>
    <xf numFmtId="1" fontId="48" fillId="0" borderId="76" xfId="63" applyFont="1" applyFill="1" applyBorder="1" applyAlignment="1" applyProtection="1">
      <alignment horizontal="distributed" vertical="distributed" textRotation="255"/>
      <protection hidden="1"/>
    </xf>
    <xf numFmtId="1" fontId="48" fillId="0" borderId="0" xfId="63" applyFont="1" applyFill="1" applyBorder="1" applyAlignment="1" applyProtection="1">
      <alignment horizontal="distributed" vertical="distributed" textRotation="255"/>
      <protection hidden="1"/>
    </xf>
    <xf numFmtId="1" fontId="48" fillId="0" borderId="69" xfId="63" applyFont="1" applyFill="1" applyBorder="1" applyAlignment="1" applyProtection="1">
      <alignment horizontal="distributed" vertical="distributed" textRotation="255"/>
      <protection hidden="1"/>
    </xf>
    <xf numFmtId="1" fontId="48" fillId="0" borderId="19" xfId="63" applyFont="1" applyFill="1" applyBorder="1" applyAlignment="1" applyProtection="1">
      <alignment horizontal="distributed" vertical="distributed" textRotation="255"/>
      <protection hidden="1"/>
    </xf>
    <xf numFmtId="1" fontId="48" fillId="0" borderId="133" xfId="63" applyFont="1" applyFill="1" applyBorder="1" applyAlignment="1" applyProtection="1">
      <alignment horizontal="distributed" vertical="distributed" textRotation="255"/>
      <protection hidden="1"/>
    </xf>
    <xf numFmtId="0" fontId="48" fillId="0" borderId="134" xfId="61" applyFont="1" applyFill="1" applyBorder="1" applyAlignment="1" applyProtection="1">
      <alignment horizontal="center" vertical="distributed" textRotation="255"/>
      <protection hidden="1"/>
    </xf>
    <xf numFmtId="0" fontId="48" fillId="0" borderId="117" xfId="61" applyFont="1" applyFill="1" applyBorder="1" applyAlignment="1" applyProtection="1">
      <alignment horizontal="center" vertical="distributed" textRotation="255"/>
      <protection hidden="1"/>
    </xf>
    <xf numFmtId="0" fontId="48" fillId="0" borderId="89" xfId="61" applyFont="1" applyFill="1" applyBorder="1" applyAlignment="1" applyProtection="1">
      <alignment horizontal="center" vertical="distributed" textRotation="255"/>
      <protection hidden="1"/>
    </xf>
    <xf numFmtId="0" fontId="4" fillId="0" borderId="130" xfId="61" applyFont="1" applyFill="1" applyBorder="1" applyAlignment="1" applyProtection="1">
      <alignment horizontal="distributed" vertical="center"/>
      <protection hidden="1"/>
    </xf>
    <xf numFmtId="0" fontId="9" fillId="0" borderId="0" xfId="61" applyNumberFormat="1" applyFont="1" applyFill="1" applyAlignment="1">
      <alignment horizontal="center" vertical="center" wrapText="1"/>
      <protection/>
    </xf>
    <xf numFmtId="0" fontId="22" fillId="0" borderId="10" xfId="61" applyNumberFormat="1" applyFont="1" applyFill="1" applyBorder="1" applyAlignment="1">
      <alignment horizontal="center" vertical="center"/>
      <protection/>
    </xf>
    <xf numFmtId="49" fontId="51" fillId="0" borderId="112" xfId="61" applyNumberFormat="1" applyFont="1" applyFill="1" applyBorder="1" applyAlignment="1">
      <alignment horizontal="center" vertical="center" wrapText="1"/>
      <protection/>
    </xf>
    <xf numFmtId="49" fontId="51" fillId="0" borderId="72" xfId="61" applyNumberFormat="1" applyFont="1" applyFill="1" applyBorder="1" applyAlignment="1">
      <alignment horizontal="center" vertical="center" wrapText="1"/>
      <protection/>
    </xf>
    <xf numFmtId="0" fontId="49" fillId="0" borderId="135" xfId="61" applyNumberFormat="1" applyFont="1" applyFill="1" applyBorder="1" applyAlignment="1">
      <alignment horizontal="distributed" vertical="center"/>
      <protection/>
    </xf>
    <xf numFmtId="0" fontId="49" fillId="0" borderId="136" xfId="61" applyNumberFormat="1" applyFont="1" applyFill="1" applyBorder="1" applyAlignment="1">
      <alignment horizontal="distributed" vertical="center"/>
      <protection/>
    </xf>
    <xf numFmtId="0" fontId="50" fillId="0" borderId="135" xfId="61" applyNumberFormat="1" applyFont="1" applyFill="1" applyBorder="1" applyAlignment="1">
      <alignment horizontal="distributed" vertical="center"/>
      <protection/>
    </xf>
    <xf numFmtId="0" fontId="50" fillId="0" borderId="136" xfId="61" applyNumberFormat="1" applyFont="1" applyFill="1" applyBorder="1" applyAlignment="1">
      <alignment horizontal="distributed" vertical="center"/>
      <protection/>
    </xf>
    <xf numFmtId="0" fontId="53" fillId="33" borderId="0" xfId="61" applyFont="1" applyFill="1" applyBorder="1" applyAlignment="1">
      <alignment horizontal="center"/>
      <protection/>
    </xf>
    <xf numFmtId="0" fontId="24" fillId="33" borderId="0" xfId="61" applyFont="1" applyFill="1" applyBorder="1" applyAlignment="1">
      <alignment horizontal="center"/>
      <protection/>
    </xf>
    <xf numFmtId="0" fontId="25" fillId="33" borderId="0" xfId="61" applyFont="1" applyFill="1" applyBorder="1" applyAlignment="1">
      <alignment horizontal="left"/>
      <protection/>
    </xf>
    <xf numFmtId="0" fontId="24" fillId="33" borderId="0" xfId="61" applyFont="1" applyFill="1" applyBorder="1" applyAlignment="1">
      <alignment horizontal="lef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簿記" xfId="61"/>
    <cellStyle name="標準_申告書" xfId="62"/>
    <cellStyle name="標準_青色決算書" xfId="63"/>
    <cellStyle name="Followed Hyperlink" xfId="64"/>
    <cellStyle name="良い" xfId="65"/>
  </cellStyles>
  <dxfs count="3">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xdr:row>
      <xdr:rowOff>28575</xdr:rowOff>
    </xdr:from>
    <xdr:to>
      <xdr:col>9</xdr:col>
      <xdr:colOff>1057275</xdr:colOff>
      <xdr:row>4</xdr:row>
      <xdr:rowOff>190500</xdr:rowOff>
    </xdr:to>
    <xdr:sp macro="[0]!消費税全プロテクト">
      <xdr:nvSpPr>
        <xdr:cNvPr id="1" name="Rectangle 1"/>
        <xdr:cNvSpPr>
          <a:spLocks/>
        </xdr:cNvSpPr>
      </xdr:nvSpPr>
      <xdr:spPr>
        <a:xfrm>
          <a:off x="10134600" y="1724025"/>
          <a:ext cx="1066800" cy="161925"/>
        </a:xfrm>
        <a:prstGeom prst="rect">
          <a:avLst/>
        </a:prstGeom>
        <a:solidFill>
          <a:srgbClr val="00FFFF"/>
        </a:solidFill>
        <a:ln w="9525" cmpd="sng">
          <a:solidFill>
            <a:srgbClr val="000000"/>
          </a:solidFill>
          <a:headEnd type="none"/>
          <a:tailEnd type="none"/>
        </a:ln>
      </xdr:spPr>
      <xdr:txBody>
        <a:bodyPr vertOverflow="clip" wrap="square" lIns="18288" tIns="18288" rIns="0" bIns="0"/>
        <a:p>
          <a:pPr algn="l">
            <a:defRPr/>
          </a:pPr>
          <a:r>
            <a:rPr lang="en-US" cap="none" sz="900" b="1" i="0" u="none" baseline="0">
              <a:solidFill>
                <a:srgbClr val="000000"/>
              </a:solidFill>
              <a:latin typeface="ＭＳ Ｐゴシック"/>
              <a:ea typeface="ＭＳ Ｐゴシック"/>
              <a:cs typeface="ＭＳ Ｐゴシック"/>
            </a:rPr>
            <a:t>消費税全プロテクト</a:t>
          </a:r>
        </a:p>
      </xdr:txBody>
    </xdr:sp>
    <xdr:clientData fPrintsWithSheet="0"/>
  </xdr:twoCellAnchor>
  <xdr:twoCellAnchor>
    <xdr:from>
      <xdr:col>1</xdr:col>
      <xdr:colOff>0</xdr:colOff>
      <xdr:row>0</xdr:row>
      <xdr:rowOff>352425</xdr:rowOff>
    </xdr:from>
    <xdr:to>
      <xdr:col>1</xdr:col>
      <xdr:colOff>1028700</xdr:colOff>
      <xdr:row>0</xdr:row>
      <xdr:rowOff>571500</xdr:rowOff>
    </xdr:to>
    <xdr:sp macro="[0]!本則全印刷">
      <xdr:nvSpPr>
        <xdr:cNvPr id="2" name="Rectangle 3"/>
        <xdr:cNvSpPr>
          <a:spLocks/>
        </xdr:cNvSpPr>
      </xdr:nvSpPr>
      <xdr:spPr>
        <a:xfrm>
          <a:off x="104775" y="352425"/>
          <a:ext cx="1028700"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ＭＳ Ｐゴシック"/>
              <a:ea typeface="ＭＳ Ｐゴシック"/>
              <a:cs typeface="ＭＳ Ｐゴシック"/>
            </a:rPr>
            <a:t>本則課税印刷</a:t>
          </a:r>
        </a:p>
      </xdr:txBody>
    </xdr:sp>
    <xdr:clientData fPrintsWithSheet="0"/>
  </xdr:twoCellAnchor>
  <xdr:twoCellAnchor>
    <xdr:from>
      <xdr:col>0</xdr:col>
      <xdr:colOff>85725</xdr:colOff>
      <xdr:row>0</xdr:row>
      <xdr:rowOff>619125</xdr:rowOff>
    </xdr:from>
    <xdr:to>
      <xdr:col>1</xdr:col>
      <xdr:colOff>1009650</xdr:colOff>
      <xdr:row>0</xdr:row>
      <xdr:rowOff>838200</xdr:rowOff>
    </xdr:to>
    <xdr:sp macro="[0]!簡易全印刷">
      <xdr:nvSpPr>
        <xdr:cNvPr id="3" name="Rectangle 4"/>
        <xdr:cNvSpPr>
          <a:spLocks/>
        </xdr:cNvSpPr>
      </xdr:nvSpPr>
      <xdr:spPr>
        <a:xfrm>
          <a:off x="85725" y="619125"/>
          <a:ext cx="1028700"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ＭＳ Ｐゴシック"/>
              <a:ea typeface="ＭＳ Ｐゴシック"/>
              <a:cs typeface="ＭＳ Ｐゴシック"/>
            </a:rPr>
            <a:t>簡易課税印刷</a:t>
          </a:r>
        </a:p>
      </xdr:txBody>
    </xdr:sp>
    <xdr:clientData fPrintsWithSheet="0"/>
  </xdr:twoCellAnchor>
  <xdr:twoCellAnchor>
    <xdr:from>
      <xdr:col>5</xdr:col>
      <xdr:colOff>619125</xdr:colOff>
      <xdr:row>0</xdr:row>
      <xdr:rowOff>9525</xdr:rowOff>
    </xdr:from>
    <xdr:to>
      <xdr:col>5</xdr:col>
      <xdr:colOff>1609725</xdr:colOff>
      <xdr:row>0</xdr:row>
      <xdr:rowOff>409575</xdr:rowOff>
    </xdr:to>
    <xdr:sp macro="[0]!消費税全データ消去">
      <xdr:nvSpPr>
        <xdr:cNvPr id="4" name="Rectangle 5"/>
        <xdr:cNvSpPr>
          <a:spLocks/>
        </xdr:cNvSpPr>
      </xdr:nvSpPr>
      <xdr:spPr>
        <a:xfrm>
          <a:off x="8715375" y="9525"/>
          <a:ext cx="990600" cy="400050"/>
        </a:xfrm>
        <a:prstGeom prst="rect">
          <a:avLst/>
        </a:prstGeom>
        <a:solidFill>
          <a:srgbClr val="0000FF"/>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FFFFFF"/>
              </a:solidFill>
              <a:latin typeface="ＭＳ Ｐゴシック"/>
              <a:ea typeface="ＭＳ Ｐゴシック"/>
              <a:cs typeface="ＭＳ Ｐゴシック"/>
            </a:rPr>
            <a:t>消費税</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全データ消去</a:t>
          </a:r>
        </a:p>
      </xdr:txBody>
    </xdr:sp>
    <xdr:clientData fPrintsWithSheet="0"/>
  </xdr:twoCellAnchor>
  <xdr:twoCellAnchor>
    <xdr:from>
      <xdr:col>2</xdr:col>
      <xdr:colOff>847725</xdr:colOff>
      <xdr:row>0</xdr:row>
      <xdr:rowOff>447675</xdr:rowOff>
    </xdr:from>
    <xdr:to>
      <xdr:col>2</xdr:col>
      <xdr:colOff>1552575</xdr:colOff>
      <xdr:row>0</xdr:row>
      <xdr:rowOff>657225</xdr:rowOff>
    </xdr:to>
    <xdr:sp macro="[0]!表示入力.表示非表示仕入修正">
      <xdr:nvSpPr>
        <xdr:cNvPr id="5" name="Rectangle 6"/>
        <xdr:cNvSpPr>
          <a:spLocks/>
        </xdr:cNvSpPr>
      </xdr:nvSpPr>
      <xdr:spPr>
        <a:xfrm>
          <a:off x="2028825" y="447675"/>
          <a:ext cx="704850" cy="209550"/>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仕入修正</a:t>
          </a:r>
        </a:p>
      </xdr:txBody>
    </xdr:sp>
    <xdr:clientData fPrintsWithSheet="0"/>
  </xdr:twoCellAnchor>
  <xdr:twoCellAnchor>
    <xdr:from>
      <xdr:col>4</xdr:col>
      <xdr:colOff>257175</xdr:colOff>
      <xdr:row>0</xdr:row>
      <xdr:rowOff>457200</xdr:rowOff>
    </xdr:from>
    <xdr:to>
      <xdr:col>4</xdr:col>
      <xdr:colOff>1447800</xdr:colOff>
      <xdr:row>0</xdr:row>
      <xdr:rowOff>666750</xdr:rowOff>
    </xdr:to>
    <xdr:sp macro="[0]!表示非表示売上仕入計算">
      <xdr:nvSpPr>
        <xdr:cNvPr id="6" name="Rectangle 7"/>
        <xdr:cNvSpPr>
          <a:spLocks/>
        </xdr:cNvSpPr>
      </xdr:nvSpPr>
      <xdr:spPr>
        <a:xfrm>
          <a:off x="3895725" y="457200"/>
          <a:ext cx="1190625" cy="209550"/>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売上仕入計算表</a:t>
          </a:r>
        </a:p>
      </xdr:txBody>
    </xdr:sp>
    <xdr:clientData fPrintsWithSheet="0"/>
  </xdr:twoCellAnchor>
  <xdr:twoCellAnchor>
    <xdr:from>
      <xdr:col>4</xdr:col>
      <xdr:colOff>66675</xdr:colOff>
      <xdr:row>0</xdr:row>
      <xdr:rowOff>9525</xdr:rowOff>
    </xdr:from>
    <xdr:to>
      <xdr:col>4</xdr:col>
      <xdr:colOff>923925</xdr:colOff>
      <xdr:row>0</xdr:row>
      <xdr:rowOff>228600</xdr:rowOff>
    </xdr:to>
    <xdr:sp macro="[0]!表示非表示取引計算表">
      <xdr:nvSpPr>
        <xdr:cNvPr id="7" name="Rectangle 8"/>
        <xdr:cNvSpPr>
          <a:spLocks/>
        </xdr:cNvSpPr>
      </xdr:nvSpPr>
      <xdr:spPr>
        <a:xfrm>
          <a:off x="3705225" y="9525"/>
          <a:ext cx="857250"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取引計算表</a:t>
          </a:r>
        </a:p>
      </xdr:txBody>
    </xdr:sp>
    <xdr:clientData fPrintsWithSheet="0"/>
  </xdr:twoCellAnchor>
  <xdr:twoCellAnchor>
    <xdr:from>
      <xdr:col>2</xdr:col>
      <xdr:colOff>828675</xdr:colOff>
      <xdr:row>0</xdr:row>
      <xdr:rowOff>9525</xdr:rowOff>
    </xdr:from>
    <xdr:to>
      <xdr:col>2</xdr:col>
      <xdr:colOff>1524000</xdr:colOff>
      <xdr:row>0</xdr:row>
      <xdr:rowOff>228600</xdr:rowOff>
    </xdr:to>
    <xdr:sp macro="[0]!表示入力.表示非表示売上修正">
      <xdr:nvSpPr>
        <xdr:cNvPr id="8" name="Rectangle 9"/>
        <xdr:cNvSpPr>
          <a:spLocks/>
        </xdr:cNvSpPr>
      </xdr:nvSpPr>
      <xdr:spPr>
        <a:xfrm>
          <a:off x="2009775" y="9525"/>
          <a:ext cx="695325"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売上修正</a:t>
          </a:r>
        </a:p>
      </xdr:txBody>
    </xdr:sp>
    <xdr:clientData fPrintsWithSheet="0"/>
  </xdr:twoCellAnchor>
  <xdr:twoCellAnchor>
    <xdr:from>
      <xdr:col>4</xdr:col>
      <xdr:colOff>1609725</xdr:colOff>
      <xdr:row>0</xdr:row>
      <xdr:rowOff>9525</xdr:rowOff>
    </xdr:from>
    <xdr:to>
      <xdr:col>4</xdr:col>
      <xdr:colOff>2419350</xdr:colOff>
      <xdr:row>0</xdr:row>
      <xdr:rowOff>228600</xdr:rowOff>
    </xdr:to>
    <xdr:sp macro="[0]!表示非表示本則付表2">
      <xdr:nvSpPr>
        <xdr:cNvPr id="9" name="Rectangle 10"/>
        <xdr:cNvSpPr>
          <a:spLocks/>
        </xdr:cNvSpPr>
      </xdr:nvSpPr>
      <xdr:spPr>
        <a:xfrm>
          <a:off x="5248275" y="9525"/>
          <a:ext cx="809625"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本則付表２</a:t>
          </a:r>
        </a:p>
      </xdr:txBody>
    </xdr:sp>
    <xdr:clientData fPrintsWithSheet="0"/>
  </xdr:twoCellAnchor>
  <xdr:twoCellAnchor>
    <xdr:from>
      <xdr:col>4</xdr:col>
      <xdr:colOff>1857375</xdr:colOff>
      <xdr:row>0</xdr:row>
      <xdr:rowOff>419100</xdr:rowOff>
    </xdr:from>
    <xdr:to>
      <xdr:col>4</xdr:col>
      <xdr:colOff>2895600</xdr:colOff>
      <xdr:row>0</xdr:row>
      <xdr:rowOff>628650</xdr:rowOff>
    </xdr:to>
    <xdr:sp macro="[0]!表示非表示申告書本則">
      <xdr:nvSpPr>
        <xdr:cNvPr id="10" name="Rectangle 11"/>
        <xdr:cNvSpPr>
          <a:spLocks/>
        </xdr:cNvSpPr>
      </xdr:nvSpPr>
      <xdr:spPr>
        <a:xfrm>
          <a:off x="5495925" y="419100"/>
          <a:ext cx="1038225" cy="209550"/>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申告書（本則）</a:t>
          </a:r>
        </a:p>
      </xdr:txBody>
    </xdr:sp>
    <xdr:clientData fPrintsWithSheet="0"/>
  </xdr:twoCellAnchor>
  <xdr:twoCellAnchor>
    <xdr:from>
      <xdr:col>4</xdr:col>
      <xdr:colOff>3190875</xdr:colOff>
      <xdr:row>0</xdr:row>
      <xdr:rowOff>419100</xdr:rowOff>
    </xdr:from>
    <xdr:to>
      <xdr:col>4</xdr:col>
      <xdr:colOff>4000500</xdr:colOff>
      <xdr:row>0</xdr:row>
      <xdr:rowOff>638175</xdr:rowOff>
    </xdr:to>
    <xdr:sp macro="[0]!表示非表示簡易付表5">
      <xdr:nvSpPr>
        <xdr:cNvPr id="11" name="Rectangle 12"/>
        <xdr:cNvSpPr>
          <a:spLocks/>
        </xdr:cNvSpPr>
      </xdr:nvSpPr>
      <xdr:spPr>
        <a:xfrm>
          <a:off x="6829425" y="419100"/>
          <a:ext cx="809625"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簡易付表５</a:t>
          </a:r>
        </a:p>
      </xdr:txBody>
    </xdr:sp>
    <xdr:clientData fPrintsWithSheet="0"/>
  </xdr:twoCellAnchor>
  <xdr:twoCellAnchor>
    <xdr:from>
      <xdr:col>4</xdr:col>
      <xdr:colOff>3362325</xdr:colOff>
      <xdr:row>0</xdr:row>
      <xdr:rowOff>9525</xdr:rowOff>
    </xdr:from>
    <xdr:to>
      <xdr:col>4</xdr:col>
      <xdr:colOff>4400550</xdr:colOff>
      <xdr:row>0</xdr:row>
      <xdr:rowOff>228600</xdr:rowOff>
    </xdr:to>
    <xdr:sp macro="[0]!表示非表示申告書簡易">
      <xdr:nvSpPr>
        <xdr:cNvPr id="12" name="Rectangle 13"/>
        <xdr:cNvSpPr>
          <a:spLocks/>
        </xdr:cNvSpPr>
      </xdr:nvSpPr>
      <xdr:spPr>
        <a:xfrm>
          <a:off x="7000875" y="9525"/>
          <a:ext cx="1038225"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申告書（簡易）</a:t>
          </a:r>
        </a:p>
      </xdr:txBody>
    </xdr:sp>
    <xdr:clientData fPrintsWithSheet="0"/>
  </xdr:twoCellAnchor>
  <xdr:twoCellAnchor>
    <xdr:from>
      <xdr:col>1</xdr:col>
      <xdr:colOff>47625</xdr:colOff>
      <xdr:row>0</xdr:row>
      <xdr:rowOff>9525</xdr:rowOff>
    </xdr:from>
    <xdr:to>
      <xdr:col>2</xdr:col>
      <xdr:colOff>200025</xdr:colOff>
      <xdr:row>0</xdr:row>
      <xdr:rowOff>285750</xdr:rowOff>
    </xdr:to>
    <xdr:sp macro="[0]!表示非表示表紙入力">
      <xdr:nvSpPr>
        <xdr:cNvPr id="13" name="Rectangle 14"/>
        <xdr:cNvSpPr>
          <a:spLocks/>
        </xdr:cNvSpPr>
      </xdr:nvSpPr>
      <xdr:spPr>
        <a:xfrm>
          <a:off x="152400" y="9525"/>
          <a:ext cx="1228725" cy="276225"/>
        </a:xfrm>
        <a:prstGeom prst="rect">
          <a:avLst/>
        </a:prstGeom>
        <a:solidFill>
          <a:srgbClr val="0000FF"/>
        </a:solidFill>
        <a:ln w="9525" cmpd="sng">
          <a:solidFill>
            <a:srgbClr val="000000"/>
          </a:solidFill>
          <a:headEnd type="none"/>
          <a:tailEnd type="none"/>
        </a:ln>
      </xdr:spPr>
      <xdr:txBody>
        <a:bodyPr vertOverflow="clip" wrap="square" lIns="18288" tIns="18288" rIns="18288" bIns="18288" anchor="ctr"/>
        <a:p>
          <a:pPr algn="ctr">
            <a:defRPr/>
          </a:pPr>
          <a:r>
            <a:rPr lang="en-US" cap="none" sz="1600" b="0" i="0" u="none" baseline="0">
              <a:solidFill>
                <a:srgbClr val="FFFFFF"/>
              </a:solidFill>
            </a:rPr>
            <a:t>←</a:t>
          </a:r>
          <a:r>
            <a:rPr lang="en-US" cap="none" sz="1500" b="0" i="0" u="none" baseline="0">
              <a:solidFill>
                <a:srgbClr val="FFFFFF"/>
              </a:solidFill>
            </a:rPr>
            <a:t>表紙に</a:t>
          </a:r>
          <a:r>
            <a:rPr lang="en-US" cap="none" sz="1500" b="1" i="0" u="none" baseline="0">
              <a:solidFill>
                <a:srgbClr val="FFFFFF"/>
              </a:solidFill>
              <a:latin typeface="ＭＳ Ｐゴシック"/>
              <a:ea typeface="ＭＳ Ｐゴシック"/>
              <a:cs typeface="ＭＳ Ｐゴシック"/>
            </a:rPr>
            <a:t>戻る</a:t>
          </a:r>
        </a:p>
      </xdr:txBody>
    </xdr:sp>
    <xdr:clientData fPrintsWithSheet="0"/>
  </xdr:twoCellAnchor>
  <xdr:twoCellAnchor>
    <xdr:from>
      <xdr:col>9</xdr:col>
      <xdr:colOff>28575</xdr:colOff>
      <xdr:row>2</xdr:row>
      <xdr:rowOff>66675</xdr:rowOff>
    </xdr:from>
    <xdr:to>
      <xdr:col>9</xdr:col>
      <xdr:colOff>962025</xdr:colOff>
      <xdr:row>2</xdr:row>
      <xdr:rowOff>466725</xdr:rowOff>
    </xdr:to>
    <xdr:sp macro="[0]!消費税全プロテクト解除">
      <xdr:nvSpPr>
        <xdr:cNvPr id="14" name="Rectangle 16"/>
        <xdr:cNvSpPr>
          <a:spLocks/>
        </xdr:cNvSpPr>
      </xdr:nvSpPr>
      <xdr:spPr>
        <a:xfrm>
          <a:off x="10172700" y="1085850"/>
          <a:ext cx="933450" cy="400050"/>
        </a:xfrm>
        <a:prstGeom prst="rect">
          <a:avLst/>
        </a:prstGeom>
        <a:solidFill>
          <a:srgbClr val="00FFFF"/>
        </a:solidFill>
        <a:ln w="9525" cmpd="sng">
          <a:solidFill>
            <a:srgbClr val="000000"/>
          </a:solidFill>
          <a:headEnd type="none"/>
          <a:tailEnd type="none"/>
        </a:ln>
      </xdr:spPr>
      <xdr:txBody>
        <a:bodyPr vertOverflow="clip" wrap="square" lIns="18288" tIns="18288" rIns="0" bIns="0"/>
        <a:p>
          <a:pPr algn="l">
            <a:defRPr/>
          </a:pPr>
          <a:r>
            <a:rPr lang="en-US" cap="none" sz="900" b="1" i="0" u="none" baseline="0">
              <a:solidFill>
                <a:srgbClr val="000000"/>
              </a:solidFill>
              <a:latin typeface="ＭＳ Ｐゴシック"/>
              <a:ea typeface="ＭＳ Ｐゴシック"/>
              <a:cs typeface="ＭＳ Ｐゴシック"/>
            </a:rPr>
            <a:t>消費税</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全プロテクト解除</a:t>
          </a:r>
        </a:p>
      </xdr:txBody>
    </xdr:sp>
    <xdr:clientData fPrintsWithSheet="0"/>
  </xdr:twoCellAnchor>
  <xdr:twoCellAnchor>
    <xdr:from>
      <xdr:col>9</xdr:col>
      <xdr:colOff>123825</xdr:colOff>
      <xdr:row>0</xdr:row>
      <xdr:rowOff>9525</xdr:rowOff>
    </xdr:from>
    <xdr:to>
      <xdr:col>9</xdr:col>
      <xdr:colOff>1076325</xdr:colOff>
      <xdr:row>0</xdr:row>
      <xdr:rowOff>581025</xdr:rowOff>
    </xdr:to>
    <xdr:sp macro="[0]!説明リンク解除">
      <xdr:nvSpPr>
        <xdr:cNvPr id="15" name="Rectangle 17"/>
        <xdr:cNvSpPr>
          <a:spLocks/>
        </xdr:cNvSpPr>
      </xdr:nvSpPr>
      <xdr:spPr>
        <a:xfrm>
          <a:off x="10267950" y="9525"/>
          <a:ext cx="952500" cy="571500"/>
        </a:xfrm>
        <a:prstGeom prst="rect">
          <a:avLst/>
        </a:prstGeom>
        <a:solidFill>
          <a:srgbClr val="0000FF"/>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FFFFFF"/>
              </a:solidFill>
              <a:latin typeface="ＭＳ Ｐゴシック"/>
              <a:ea typeface="ＭＳ Ｐゴシック"/>
              <a:cs typeface="ＭＳ Ｐゴシック"/>
            </a:rPr>
            <a:t>リンク先の</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解除方法</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表示</a:t>
          </a:r>
          <a:r>
            <a:rPr lang="en-US" cap="none" sz="1200" b="1" i="0" u="none" baseline="0">
              <a:solidFill>
                <a:srgbClr val="FFFFFF"/>
              </a:solidFill>
              <a:latin typeface="ＭＳ Ｐゴシック"/>
              <a:ea typeface="ＭＳ Ｐゴシック"/>
              <a:cs typeface="ＭＳ Ｐゴシック"/>
            </a:rPr>
            <a:t>/</a:t>
          </a:r>
          <a:r>
            <a:rPr lang="en-US" cap="none" sz="1200" b="1" i="0" u="none" baseline="0">
              <a:solidFill>
                <a:srgbClr val="FFFFFF"/>
              </a:solidFill>
              <a:latin typeface="ＭＳ Ｐゴシック"/>
              <a:ea typeface="ＭＳ Ｐゴシック"/>
              <a:cs typeface="ＭＳ Ｐゴシック"/>
            </a:rPr>
            <a:t>非表示</a:t>
          </a:r>
        </a:p>
      </xdr:txBody>
    </xdr:sp>
    <xdr:clientData fPrintsWithSheet="0"/>
  </xdr:twoCellAnchor>
  <xdr:twoCellAnchor editAs="oneCell">
    <xdr:from>
      <xdr:col>1</xdr:col>
      <xdr:colOff>914400</xdr:colOff>
      <xdr:row>24</xdr:row>
      <xdr:rowOff>85725</xdr:rowOff>
    </xdr:from>
    <xdr:to>
      <xdr:col>4</xdr:col>
      <xdr:colOff>2276475</xdr:colOff>
      <xdr:row>32</xdr:row>
      <xdr:rowOff>47625</xdr:rowOff>
    </xdr:to>
    <xdr:pic>
      <xdr:nvPicPr>
        <xdr:cNvPr id="16" name="図 16"/>
        <xdr:cNvPicPr preferRelativeResize="1">
          <a:picLocks noChangeAspect="1"/>
        </xdr:cNvPicPr>
      </xdr:nvPicPr>
      <xdr:blipFill>
        <a:blip r:embed="rId1"/>
        <a:stretch>
          <a:fillRect/>
        </a:stretch>
      </xdr:blipFill>
      <xdr:spPr>
        <a:xfrm>
          <a:off x="1019175" y="6705600"/>
          <a:ext cx="4895850" cy="1485900"/>
        </a:xfrm>
        <a:prstGeom prst="rect">
          <a:avLst/>
        </a:prstGeom>
        <a:noFill/>
        <a:ln w="9525" cmpd="sng">
          <a:noFill/>
        </a:ln>
      </xdr:spPr>
    </xdr:pic>
    <xdr:clientData/>
  </xdr:twoCellAnchor>
  <xdr:twoCellAnchor>
    <xdr:from>
      <xdr:col>4</xdr:col>
      <xdr:colOff>2447925</xdr:colOff>
      <xdr:row>23</xdr:row>
      <xdr:rowOff>161925</xdr:rowOff>
    </xdr:from>
    <xdr:to>
      <xdr:col>5</xdr:col>
      <xdr:colOff>1743075</xdr:colOff>
      <xdr:row>31</xdr:row>
      <xdr:rowOff>161925</xdr:rowOff>
    </xdr:to>
    <xdr:sp>
      <xdr:nvSpPr>
        <xdr:cNvPr id="17" name="左矢印吹き出し 1"/>
        <xdr:cNvSpPr>
          <a:spLocks/>
        </xdr:cNvSpPr>
      </xdr:nvSpPr>
      <xdr:spPr>
        <a:xfrm>
          <a:off x="6086475" y="6591300"/>
          <a:ext cx="3752850" cy="1524000"/>
        </a:xfrm>
        <a:prstGeom prst="leftArrowCallout">
          <a:avLst>
            <a:gd name="adj1" fmla="val -29212"/>
            <a:gd name="adj2" fmla="val -39828"/>
          </a:avLst>
        </a:prstGeom>
        <a:solidFill>
          <a:srgbClr val="FFFFFF"/>
        </a:solidFill>
        <a:ln w="25400" cmpd="sng">
          <a:solidFill>
            <a:srgbClr val="385D8A"/>
          </a:solidFill>
          <a:headEnd type="none"/>
          <a:tailEnd type="none"/>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このメッセージが出てきたときは、</a:t>
          </a:r>
          <a:r>
            <a:rPr lang="en-US" cap="none" sz="2000" b="1" i="0" u="none" baseline="0">
              <a:solidFill>
                <a:srgbClr val="000000"/>
              </a:solidFill>
              <a:latin typeface="ＭＳ Ｐゴシック"/>
              <a:ea typeface="ＭＳ Ｐゴシック"/>
              <a:cs typeface="ＭＳ Ｐゴシック"/>
            </a:rPr>
            <a:t>続行</a:t>
          </a:r>
          <a:r>
            <a:rPr lang="en-US" cap="none" sz="2000" b="1" i="0" u="none" baseline="0">
              <a:solidFill>
                <a:srgbClr val="000000"/>
              </a:solidFill>
            </a:rPr>
            <a:t>(C)</a:t>
          </a:r>
          <a:r>
            <a:rPr lang="en-US" cap="none" sz="2000" b="1" i="0" u="none" baseline="0">
              <a:solidFill>
                <a:srgbClr val="000000"/>
              </a:solidFill>
              <a:latin typeface="ＭＳ Ｐゴシック"/>
              <a:ea typeface="ＭＳ Ｐゴシック"/>
              <a:cs typeface="ＭＳ Ｐゴシック"/>
            </a:rPr>
            <a:t>ボタンをクリックしてください。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762000</xdr:colOff>
      <xdr:row>0</xdr:row>
      <xdr:rowOff>0</xdr:rowOff>
    </xdr:from>
    <xdr:ext cx="2714625" cy="304800"/>
    <xdr:sp macro="[0]!表示非表示最初入力">
      <xdr:nvSpPr>
        <xdr:cNvPr id="1" name="Rectangle 1"/>
        <xdr:cNvSpPr>
          <a:spLocks/>
        </xdr:cNvSpPr>
      </xdr:nvSpPr>
      <xdr:spPr>
        <a:xfrm>
          <a:off x="762000" y="0"/>
          <a:ext cx="2714625"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FF"/>
              </a:solidFill>
            </a:rPr>
            <a:t>←</a:t>
          </a: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0</xdr:row>
      <xdr:rowOff>0</xdr:rowOff>
    </xdr:from>
    <xdr:to>
      <xdr:col>7</xdr:col>
      <xdr:colOff>657225</xdr:colOff>
      <xdr:row>0</xdr:row>
      <xdr:rowOff>219075</xdr:rowOff>
    </xdr:to>
    <xdr:sp macro="[0]!不動産売上仕入修正印刷">
      <xdr:nvSpPr>
        <xdr:cNvPr id="1" name="Rectangle 1"/>
        <xdr:cNvSpPr>
          <a:spLocks/>
        </xdr:cNvSpPr>
      </xdr:nvSpPr>
      <xdr:spPr>
        <a:xfrm>
          <a:off x="4238625" y="0"/>
          <a:ext cx="371475" cy="21907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twoCellAnchor>
    <xdr:from>
      <xdr:col>1</xdr:col>
      <xdr:colOff>57150</xdr:colOff>
      <xdr:row>0</xdr:row>
      <xdr:rowOff>0</xdr:rowOff>
    </xdr:from>
    <xdr:to>
      <xdr:col>6</xdr:col>
      <xdr:colOff>47625</xdr:colOff>
      <xdr:row>0</xdr:row>
      <xdr:rowOff>295275</xdr:rowOff>
    </xdr:to>
    <xdr:sp macro="[0]!表示非表示最初入力">
      <xdr:nvSpPr>
        <xdr:cNvPr id="2" name="Rectangle 26"/>
        <xdr:cNvSpPr>
          <a:spLocks/>
        </xdr:cNvSpPr>
      </xdr:nvSpPr>
      <xdr:spPr>
        <a:xfrm>
          <a:off x="152400" y="0"/>
          <a:ext cx="2838450" cy="295275"/>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0</xdr:row>
      <xdr:rowOff>0</xdr:rowOff>
    </xdr:from>
    <xdr:to>
      <xdr:col>4</xdr:col>
      <xdr:colOff>409575</xdr:colOff>
      <xdr:row>0</xdr:row>
      <xdr:rowOff>304800</xdr:rowOff>
    </xdr:to>
    <xdr:sp macro="[0]!表示非表示最初入力">
      <xdr:nvSpPr>
        <xdr:cNvPr id="1" name="Rectangle 4"/>
        <xdr:cNvSpPr>
          <a:spLocks/>
        </xdr:cNvSpPr>
      </xdr:nvSpPr>
      <xdr:spPr>
        <a:xfrm>
          <a:off x="523875" y="0"/>
          <a:ext cx="2705100"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twoCellAnchor>
    <xdr:from>
      <xdr:col>5</xdr:col>
      <xdr:colOff>342900</xdr:colOff>
      <xdr:row>0</xdr:row>
      <xdr:rowOff>9525</xdr:rowOff>
    </xdr:from>
    <xdr:to>
      <xdr:col>5</xdr:col>
      <xdr:colOff>695325</xdr:colOff>
      <xdr:row>0</xdr:row>
      <xdr:rowOff>219075</xdr:rowOff>
    </xdr:to>
    <xdr:sp macro="[0]!売上修正印刷">
      <xdr:nvSpPr>
        <xdr:cNvPr id="2" name="Rectangle 5"/>
        <xdr:cNvSpPr>
          <a:spLocks/>
        </xdr:cNvSpPr>
      </xdr:nvSpPr>
      <xdr:spPr>
        <a:xfrm>
          <a:off x="4257675" y="9525"/>
          <a:ext cx="352425" cy="209550"/>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twoCellAnchor>
    <xdr:from>
      <xdr:col>6</xdr:col>
      <xdr:colOff>219075</xdr:colOff>
      <xdr:row>0</xdr:row>
      <xdr:rowOff>9525</xdr:rowOff>
    </xdr:from>
    <xdr:to>
      <xdr:col>6</xdr:col>
      <xdr:colOff>714375</xdr:colOff>
      <xdr:row>0</xdr:row>
      <xdr:rowOff>219075</xdr:rowOff>
    </xdr:to>
    <xdr:sp macro="[0]!見たいな">
      <xdr:nvSpPr>
        <xdr:cNvPr id="3" name="Rectangle 6"/>
        <xdr:cNvSpPr>
          <a:spLocks/>
        </xdr:cNvSpPr>
      </xdr:nvSpPr>
      <xdr:spPr>
        <a:xfrm>
          <a:off x="5229225" y="9525"/>
          <a:ext cx="495300" cy="209550"/>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200" b="1" i="0" u="none" baseline="0">
              <a:solidFill>
                <a:srgbClr val="000000"/>
              </a:solidFill>
              <a:latin typeface="ＭＳ Ｐゴシック"/>
              <a:ea typeface="ＭＳ Ｐゴシック"/>
              <a:cs typeface="ＭＳ Ｐゴシック"/>
            </a:rPr>
            <a:t>見たい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0</xdr:row>
      <xdr:rowOff>0</xdr:rowOff>
    </xdr:from>
    <xdr:to>
      <xdr:col>6</xdr:col>
      <xdr:colOff>723900</xdr:colOff>
      <xdr:row>0</xdr:row>
      <xdr:rowOff>200025</xdr:rowOff>
    </xdr:to>
    <xdr:sp macro="[0]!仕入修正印刷">
      <xdr:nvSpPr>
        <xdr:cNvPr id="1" name="Rectangle 3"/>
        <xdr:cNvSpPr>
          <a:spLocks/>
        </xdr:cNvSpPr>
      </xdr:nvSpPr>
      <xdr:spPr>
        <a:xfrm>
          <a:off x="3581400" y="0"/>
          <a:ext cx="352425" cy="20002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twoCellAnchor>
    <xdr:from>
      <xdr:col>4</xdr:col>
      <xdr:colOff>85725</xdr:colOff>
      <xdr:row>0</xdr:row>
      <xdr:rowOff>0</xdr:rowOff>
    </xdr:from>
    <xdr:to>
      <xdr:col>5</xdr:col>
      <xdr:colOff>2371725</xdr:colOff>
      <xdr:row>0</xdr:row>
      <xdr:rowOff>304800</xdr:rowOff>
    </xdr:to>
    <xdr:sp macro="[0]!表示非表示最初入力">
      <xdr:nvSpPr>
        <xdr:cNvPr id="2" name="Rectangle 4"/>
        <xdr:cNvSpPr>
          <a:spLocks/>
        </xdr:cNvSpPr>
      </xdr:nvSpPr>
      <xdr:spPr>
        <a:xfrm>
          <a:off x="285750" y="0"/>
          <a:ext cx="2705100"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twoCellAnchor>
    <xdr:from>
      <xdr:col>7</xdr:col>
      <xdr:colOff>333375</xdr:colOff>
      <xdr:row>0</xdr:row>
      <xdr:rowOff>9525</xdr:rowOff>
    </xdr:from>
    <xdr:to>
      <xdr:col>7</xdr:col>
      <xdr:colOff>828675</xdr:colOff>
      <xdr:row>0</xdr:row>
      <xdr:rowOff>219075</xdr:rowOff>
    </xdr:to>
    <xdr:sp macro="[0]!見たいな">
      <xdr:nvSpPr>
        <xdr:cNvPr id="3" name="Rectangle 5"/>
        <xdr:cNvSpPr>
          <a:spLocks/>
        </xdr:cNvSpPr>
      </xdr:nvSpPr>
      <xdr:spPr>
        <a:xfrm>
          <a:off x="4552950" y="9525"/>
          <a:ext cx="495300" cy="209550"/>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200" b="1" i="0" u="none" baseline="0">
              <a:solidFill>
                <a:srgbClr val="000000"/>
              </a:solidFill>
              <a:latin typeface="ＭＳ Ｐゴシック"/>
              <a:ea typeface="ＭＳ Ｐゴシック"/>
              <a:cs typeface="ＭＳ Ｐゴシック"/>
            </a:rPr>
            <a:t>見たい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0</xdr:row>
      <xdr:rowOff>28575</xdr:rowOff>
    </xdr:from>
    <xdr:to>
      <xdr:col>5</xdr:col>
      <xdr:colOff>447675</xdr:colOff>
      <xdr:row>0</xdr:row>
      <xdr:rowOff>228600</xdr:rowOff>
    </xdr:to>
    <xdr:sp macro="[0]!取引計算表印刷">
      <xdr:nvSpPr>
        <xdr:cNvPr id="1" name="Rectangle 1"/>
        <xdr:cNvSpPr>
          <a:spLocks/>
        </xdr:cNvSpPr>
      </xdr:nvSpPr>
      <xdr:spPr>
        <a:xfrm>
          <a:off x="3724275" y="28575"/>
          <a:ext cx="361950" cy="20002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twoCellAnchor>
    <xdr:from>
      <xdr:col>5</xdr:col>
      <xdr:colOff>714375</xdr:colOff>
      <xdr:row>0</xdr:row>
      <xdr:rowOff>9525</xdr:rowOff>
    </xdr:from>
    <xdr:to>
      <xdr:col>5</xdr:col>
      <xdr:colOff>1209675</xdr:colOff>
      <xdr:row>0</xdr:row>
      <xdr:rowOff>219075</xdr:rowOff>
    </xdr:to>
    <xdr:sp macro="[0]!見たいな">
      <xdr:nvSpPr>
        <xdr:cNvPr id="2" name="Rectangle 2"/>
        <xdr:cNvSpPr>
          <a:spLocks/>
        </xdr:cNvSpPr>
      </xdr:nvSpPr>
      <xdr:spPr>
        <a:xfrm>
          <a:off x="4352925" y="9525"/>
          <a:ext cx="495300" cy="209550"/>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200" b="1" i="0" u="none" baseline="0">
              <a:solidFill>
                <a:srgbClr val="000000"/>
              </a:solidFill>
              <a:latin typeface="ＭＳ Ｐゴシック"/>
              <a:ea typeface="ＭＳ Ｐゴシック"/>
              <a:cs typeface="ＭＳ Ｐゴシック"/>
            </a:rPr>
            <a:t>見たい</a:t>
          </a:r>
        </a:p>
      </xdr:txBody>
    </xdr:sp>
    <xdr:clientData fPrintsWithSheet="0"/>
  </xdr:twoCellAnchor>
  <xdr:twoCellAnchor>
    <xdr:from>
      <xdr:col>1</xdr:col>
      <xdr:colOff>180975</xdr:colOff>
      <xdr:row>0</xdr:row>
      <xdr:rowOff>0</xdr:rowOff>
    </xdr:from>
    <xdr:to>
      <xdr:col>3</xdr:col>
      <xdr:colOff>257175</xdr:colOff>
      <xdr:row>0</xdr:row>
      <xdr:rowOff>304800</xdr:rowOff>
    </xdr:to>
    <xdr:sp macro="[0]!表示非表示最初入力">
      <xdr:nvSpPr>
        <xdr:cNvPr id="3" name="Rectangle 3"/>
        <xdr:cNvSpPr>
          <a:spLocks/>
        </xdr:cNvSpPr>
      </xdr:nvSpPr>
      <xdr:spPr>
        <a:xfrm>
          <a:off x="323850" y="0"/>
          <a:ext cx="2705100"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3</xdr:row>
      <xdr:rowOff>28575</xdr:rowOff>
    </xdr:from>
    <xdr:to>
      <xdr:col>10</xdr:col>
      <xdr:colOff>581025</xdr:colOff>
      <xdr:row>3</xdr:row>
      <xdr:rowOff>228600</xdr:rowOff>
    </xdr:to>
    <xdr:sp macro="[0]!売上仕入計算印刷">
      <xdr:nvSpPr>
        <xdr:cNvPr id="1" name="Rectangle 1"/>
        <xdr:cNvSpPr>
          <a:spLocks/>
        </xdr:cNvSpPr>
      </xdr:nvSpPr>
      <xdr:spPr>
        <a:xfrm>
          <a:off x="10582275" y="342900"/>
          <a:ext cx="352425" cy="20002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twoCellAnchor>
    <xdr:from>
      <xdr:col>1</xdr:col>
      <xdr:colOff>76200</xdr:colOff>
      <xdr:row>0</xdr:row>
      <xdr:rowOff>0</xdr:rowOff>
    </xdr:from>
    <xdr:to>
      <xdr:col>2</xdr:col>
      <xdr:colOff>2257425</xdr:colOff>
      <xdr:row>0</xdr:row>
      <xdr:rowOff>304800</xdr:rowOff>
    </xdr:to>
    <xdr:sp macro="[0]!表示非表示最初入力">
      <xdr:nvSpPr>
        <xdr:cNvPr id="2" name="Rectangle 2"/>
        <xdr:cNvSpPr>
          <a:spLocks/>
        </xdr:cNvSpPr>
      </xdr:nvSpPr>
      <xdr:spPr>
        <a:xfrm>
          <a:off x="352425" y="0"/>
          <a:ext cx="2705100"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2743200</xdr:colOff>
      <xdr:row>0</xdr:row>
      <xdr:rowOff>19050</xdr:rowOff>
    </xdr:from>
    <xdr:to>
      <xdr:col>3</xdr:col>
      <xdr:colOff>3038475</xdr:colOff>
      <xdr:row>0</xdr:row>
      <xdr:rowOff>200025</xdr:rowOff>
    </xdr:to>
    <xdr:sp macro="[0]!本則付表2印刷">
      <xdr:nvSpPr>
        <xdr:cNvPr id="1" name="Rectangle 1"/>
        <xdr:cNvSpPr>
          <a:spLocks/>
        </xdr:cNvSpPr>
      </xdr:nvSpPr>
      <xdr:spPr>
        <a:xfrm>
          <a:off x="3390900" y="19050"/>
          <a:ext cx="295275" cy="18097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000" b="1" i="0" u="none" baseline="0">
              <a:solidFill>
                <a:srgbClr val="000000"/>
              </a:solidFill>
              <a:latin typeface="ＭＳ Ｐゴシック"/>
              <a:ea typeface="ＭＳ Ｐゴシック"/>
              <a:cs typeface="ＭＳ Ｐゴシック"/>
            </a:rPr>
            <a:t>印刷</a:t>
          </a:r>
        </a:p>
      </xdr:txBody>
    </xdr:sp>
    <xdr:clientData fPrintsWithSheet="0"/>
  </xdr:twoCellAnchor>
  <xdr:twoCellAnchor>
    <xdr:from>
      <xdr:col>3</xdr:col>
      <xdr:colOff>3343275</xdr:colOff>
      <xdr:row>0</xdr:row>
      <xdr:rowOff>9525</xdr:rowOff>
    </xdr:from>
    <xdr:to>
      <xdr:col>3</xdr:col>
      <xdr:colOff>3752850</xdr:colOff>
      <xdr:row>0</xdr:row>
      <xdr:rowOff>190500</xdr:rowOff>
    </xdr:to>
    <xdr:sp macro="[0]!見たいな">
      <xdr:nvSpPr>
        <xdr:cNvPr id="2" name="Rectangle 2"/>
        <xdr:cNvSpPr>
          <a:spLocks/>
        </xdr:cNvSpPr>
      </xdr:nvSpPr>
      <xdr:spPr>
        <a:xfrm>
          <a:off x="3990975" y="9525"/>
          <a:ext cx="409575" cy="18097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000" b="1" i="0" u="none" baseline="0">
              <a:solidFill>
                <a:srgbClr val="000000"/>
              </a:solidFill>
              <a:latin typeface="ＭＳ Ｐゴシック"/>
              <a:ea typeface="ＭＳ Ｐゴシック"/>
              <a:cs typeface="ＭＳ Ｐゴシック"/>
            </a:rPr>
            <a:t>見たい</a:t>
          </a:r>
        </a:p>
      </xdr:txBody>
    </xdr:sp>
    <xdr:clientData fPrintsWithSheet="0"/>
  </xdr:twoCellAnchor>
  <xdr:twoCellAnchor>
    <xdr:from>
      <xdr:col>1</xdr:col>
      <xdr:colOff>9525</xdr:colOff>
      <xdr:row>0</xdr:row>
      <xdr:rowOff>0</xdr:rowOff>
    </xdr:from>
    <xdr:to>
      <xdr:col>3</xdr:col>
      <xdr:colOff>2238375</xdr:colOff>
      <xdr:row>3</xdr:row>
      <xdr:rowOff>0</xdr:rowOff>
    </xdr:to>
    <xdr:sp macro="[0]!表示非表示最初入力">
      <xdr:nvSpPr>
        <xdr:cNvPr id="3" name="Rectangle 3"/>
        <xdr:cNvSpPr>
          <a:spLocks/>
        </xdr:cNvSpPr>
      </xdr:nvSpPr>
      <xdr:spPr>
        <a:xfrm>
          <a:off x="95250" y="0"/>
          <a:ext cx="2790825" cy="28575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3</xdr:row>
      <xdr:rowOff>95250</xdr:rowOff>
    </xdr:from>
    <xdr:to>
      <xdr:col>5</xdr:col>
      <xdr:colOff>1114425</xdr:colOff>
      <xdr:row>3</xdr:row>
      <xdr:rowOff>276225</xdr:rowOff>
    </xdr:to>
    <xdr:sp macro="[0]!申告書本則印刷">
      <xdr:nvSpPr>
        <xdr:cNvPr id="1" name="Rectangle 1"/>
        <xdr:cNvSpPr>
          <a:spLocks/>
        </xdr:cNvSpPr>
      </xdr:nvSpPr>
      <xdr:spPr>
        <a:xfrm>
          <a:off x="3505200" y="95250"/>
          <a:ext cx="295275" cy="18097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000" b="1" i="0" u="none" baseline="0">
              <a:solidFill>
                <a:srgbClr val="000000"/>
              </a:solidFill>
              <a:latin typeface="ＭＳ Ｐゴシック"/>
              <a:ea typeface="ＭＳ Ｐゴシック"/>
              <a:cs typeface="ＭＳ Ｐゴシック"/>
            </a:rPr>
            <a:t>印刷</a:t>
          </a:r>
        </a:p>
      </xdr:txBody>
    </xdr:sp>
    <xdr:clientData fPrintsWithSheet="0"/>
  </xdr:twoCellAnchor>
  <xdr:twoCellAnchor>
    <xdr:from>
      <xdr:col>7</xdr:col>
      <xdr:colOff>66675</xdr:colOff>
      <xdr:row>3</xdr:row>
      <xdr:rowOff>76200</xdr:rowOff>
    </xdr:from>
    <xdr:to>
      <xdr:col>7</xdr:col>
      <xdr:colOff>542925</xdr:colOff>
      <xdr:row>3</xdr:row>
      <xdr:rowOff>276225</xdr:rowOff>
    </xdr:to>
    <xdr:sp macro="[0]!見たいな">
      <xdr:nvSpPr>
        <xdr:cNvPr id="2" name="Rectangle 2"/>
        <xdr:cNvSpPr>
          <a:spLocks/>
        </xdr:cNvSpPr>
      </xdr:nvSpPr>
      <xdr:spPr>
        <a:xfrm>
          <a:off x="4057650" y="76200"/>
          <a:ext cx="476250" cy="2000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見たい</a:t>
          </a:r>
        </a:p>
      </xdr:txBody>
    </xdr:sp>
    <xdr:clientData fPrintsWithSheet="0"/>
  </xdr:twoCellAnchor>
  <xdr:twoCellAnchor>
    <xdr:from>
      <xdr:col>1</xdr:col>
      <xdr:colOff>0</xdr:colOff>
      <xdr:row>0</xdr:row>
      <xdr:rowOff>0</xdr:rowOff>
    </xdr:from>
    <xdr:to>
      <xdr:col>5</xdr:col>
      <xdr:colOff>295275</xdr:colOff>
      <xdr:row>3</xdr:row>
      <xdr:rowOff>285750</xdr:rowOff>
    </xdr:to>
    <xdr:sp macro="[0]!表示非表示最初入力">
      <xdr:nvSpPr>
        <xdr:cNvPr id="3" name="Rectangle 3"/>
        <xdr:cNvSpPr>
          <a:spLocks/>
        </xdr:cNvSpPr>
      </xdr:nvSpPr>
      <xdr:spPr>
        <a:xfrm>
          <a:off x="190500" y="0"/>
          <a:ext cx="2790825" cy="28575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352425</xdr:colOff>
      <xdr:row>0</xdr:row>
      <xdr:rowOff>171450</xdr:rowOff>
    </xdr:to>
    <xdr:sp macro="[0]!申告書簡易印刷">
      <xdr:nvSpPr>
        <xdr:cNvPr id="1" name="Rectangle 1"/>
        <xdr:cNvSpPr>
          <a:spLocks/>
        </xdr:cNvSpPr>
      </xdr:nvSpPr>
      <xdr:spPr>
        <a:xfrm>
          <a:off x="4143375" y="0"/>
          <a:ext cx="276225" cy="171450"/>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900" b="1" i="0" u="none" baseline="0">
              <a:solidFill>
                <a:srgbClr val="000000"/>
              </a:solidFill>
              <a:latin typeface="ＭＳ Ｐゴシック"/>
              <a:ea typeface="ＭＳ Ｐゴシック"/>
              <a:cs typeface="ＭＳ Ｐゴシック"/>
            </a:rPr>
            <a:t>印刷</a:t>
          </a:r>
        </a:p>
      </xdr:txBody>
    </xdr:sp>
    <xdr:clientData fPrintsWithSheet="0"/>
  </xdr:twoCellAnchor>
  <xdr:twoCellAnchor>
    <xdr:from>
      <xdr:col>8</xdr:col>
      <xdr:colOff>57150</xdr:colOff>
      <xdr:row>0</xdr:row>
      <xdr:rowOff>9525</xdr:rowOff>
    </xdr:from>
    <xdr:to>
      <xdr:col>8</xdr:col>
      <xdr:colOff>466725</xdr:colOff>
      <xdr:row>0</xdr:row>
      <xdr:rowOff>190500</xdr:rowOff>
    </xdr:to>
    <xdr:sp macro="[0]!見たいな">
      <xdr:nvSpPr>
        <xdr:cNvPr id="2" name="Rectangle 2"/>
        <xdr:cNvSpPr>
          <a:spLocks/>
        </xdr:cNvSpPr>
      </xdr:nvSpPr>
      <xdr:spPr>
        <a:xfrm>
          <a:off x="4600575" y="9525"/>
          <a:ext cx="409575" cy="18097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000" b="1" i="0" u="none" baseline="0">
              <a:solidFill>
                <a:srgbClr val="000000"/>
              </a:solidFill>
              <a:latin typeface="ＭＳ Ｐゴシック"/>
              <a:ea typeface="ＭＳ Ｐゴシック"/>
              <a:cs typeface="ＭＳ Ｐゴシック"/>
            </a:rPr>
            <a:t>見たい</a:t>
          </a:r>
        </a:p>
      </xdr:txBody>
    </xdr:sp>
    <xdr:clientData fPrintsWithSheet="0"/>
  </xdr:twoCellAnchor>
  <xdr:twoCellAnchor>
    <xdr:from>
      <xdr:col>1</xdr:col>
      <xdr:colOff>19050</xdr:colOff>
      <xdr:row>0</xdr:row>
      <xdr:rowOff>0</xdr:rowOff>
    </xdr:from>
    <xdr:to>
      <xdr:col>5</xdr:col>
      <xdr:colOff>219075</xdr:colOff>
      <xdr:row>0</xdr:row>
      <xdr:rowOff>285750</xdr:rowOff>
    </xdr:to>
    <xdr:sp macro="[0]!表示非表示最初入力">
      <xdr:nvSpPr>
        <xdr:cNvPr id="3" name="Rectangle 3"/>
        <xdr:cNvSpPr>
          <a:spLocks/>
        </xdr:cNvSpPr>
      </xdr:nvSpPr>
      <xdr:spPr>
        <a:xfrm>
          <a:off x="209550" y="0"/>
          <a:ext cx="2790825" cy="28575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1</xdr:row>
      <xdr:rowOff>9525</xdr:rowOff>
    </xdr:from>
    <xdr:to>
      <xdr:col>6</xdr:col>
      <xdr:colOff>657225</xdr:colOff>
      <xdr:row>1</xdr:row>
      <xdr:rowOff>180975</xdr:rowOff>
    </xdr:to>
    <xdr:sp macro="[0]!簡易付表5印刷">
      <xdr:nvSpPr>
        <xdr:cNvPr id="1" name="Rectangle 1"/>
        <xdr:cNvSpPr>
          <a:spLocks/>
        </xdr:cNvSpPr>
      </xdr:nvSpPr>
      <xdr:spPr>
        <a:xfrm>
          <a:off x="3352800" y="9525"/>
          <a:ext cx="276225" cy="171450"/>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900" b="1" i="0" u="none" baseline="0">
              <a:solidFill>
                <a:srgbClr val="000000"/>
              </a:solidFill>
              <a:latin typeface="ＭＳ Ｐゴシック"/>
              <a:ea typeface="ＭＳ Ｐゴシック"/>
              <a:cs typeface="ＭＳ Ｐゴシック"/>
            </a:rPr>
            <a:t>印刷</a:t>
          </a:r>
        </a:p>
      </xdr:txBody>
    </xdr:sp>
    <xdr:clientData fPrintsWithSheet="0"/>
  </xdr:twoCellAnchor>
  <xdr:twoCellAnchor>
    <xdr:from>
      <xdr:col>6</xdr:col>
      <xdr:colOff>895350</xdr:colOff>
      <xdr:row>1</xdr:row>
      <xdr:rowOff>28575</xdr:rowOff>
    </xdr:from>
    <xdr:to>
      <xdr:col>6</xdr:col>
      <xdr:colOff>1276350</xdr:colOff>
      <xdr:row>1</xdr:row>
      <xdr:rowOff>200025</xdr:rowOff>
    </xdr:to>
    <xdr:sp macro="[0]!見たいな">
      <xdr:nvSpPr>
        <xdr:cNvPr id="2" name="Rectangle 2"/>
        <xdr:cNvSpPr>
          <a:spLocks/>
        </xdr:cNvSpPr>
      </xdr:nvSpPr>
      <xdr:spPr>
        <a:xfrm>
          <a:off x="3867150" y="28575"/>
          <a:ext cx="381000" cy="171450"/>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900" b="1" i="0" u="none" baseline="0">
              <a:solidFill>
                <a:srgbClr val="000000"/>
              </a:solidFill>
              <a:latin typeface="ＭＳ Ｐゴシック"/>
              <a:ea typeface="ＭＳ Ｐゴシック"/>
              <a:cs typeface="ＭＳ Ｐゴシック"/>
            </a:rPr>
            <a:t>見たい</a:t>
          </a:r>
        </a:p>
      </xdr:txBody>
    </xdr:sp>
    <xdr:clientData fPrintsWithSheet="0"/>
  </xdr:twoCellAnchor>
  <xdr:twoCellAnchor>
    <xdr:from>
      <xdr:col>1</xdr:col>
      <xdr:colOff>19050</xdr:colOff>
      <xdr:row>0</xdr:row>
      <xdr:rowOff>0</xdr:rowOff>
    </xdr:from>
    <xdr:to>
      <xdr:col>5</xdr:col>
      <xdr:colOff>295275</xdr:colOff>
      <xdr:row>1</xdr:row>
      <xdr:rowOff>285750</xdr:rowOff>
    </xdr:to>
    <xdr:sp macro="[0]!表示非表示最初入力">
      <xdr:nvSpPr>
        <xdr:cNvPr id="3" name="Rectangle 3"/>
        <xdr:cNvSpPr>
          <a:spLocks/>
        </xdr:cNvSpPr>
      </xdr:nvSpPr>
      <xdr:spPr>
        <a:xfrm>
          <a:off x="114300" y="0"/>
          <a:ext cx="2790825" cy="28575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491;&#20154;&#31807;&#35352;1308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491;&#20154;&#31807;&#35352;131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仕訳作業"/>
      <sheetName val="表紙"/>
      <sheetName val="基本情報"/>
      <sheetName val="貸借対照表"/>
      <sheetName val="決算書"/>
      <sheetName val="損益計算書"/>
      <sheetName val="損益計算書2"/>
      <sheetName val="収益収入"/>
      <sheetName val="費用支出"/>
      <sheetName val="複合仕訳"/>
      <sheetName val="ﾒﾆｭｰ"/>
      <sheetName val="耐用年数参考"/>
      <sheetName val="貸借預金"/>
      <sheetName val="在庫"/>
      <sheetName val="減価償却"/>
      <sheetName val="家畜償却"/>
      <sheetName val="育成牛"/>
      <sheetName val="肥育牛・販売用牛"/>
      <sheetName val="育成果樹"/>
      <sheetName val="建設仮勘定"/>
      <sheetName val="調整"/>
      <sheetName val="通帳検証"/>
      <sheetName val="減価償却2"/>
      <sheetName val="年度・資本"/>
      <sheetName val="元帳"/>
      <sheetName val="精算表"/>
      <sheetName val="各仕訳帳"/>
      <sheetName val="仕訳原本"/>
      <sheetName val="作業"/>
      <sheetName val="作業表紙"/>
      <sheetName val="仕訳帳"/>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仕訳作業"/>
      <sheetName val="表紙"/>
      <sheetName val="基本情報"/>
      <sheetName val="貸借対照表"/>
      <sheetName val="決算書"/>
      <sheetName val="損益計算書"/>
      <sheetName val="損益計算書2"/>
      <sheetName val="収益収入"/>
      <sheetName val="費用支出"/>
      <sheetName val="複合仕訳"/>
      <sheetName val="ﾒﾆｭｰ"/>
      <sheetName val="耐用年数参考"/>
      <sheetName val="貸借預金"/>
      <sheetName val="在庫"/>
      <sheetName val="減価償却"/>
      <sheetName val="家畜償却"/>
      <sheetName val="育成牛"/>
      <sheetName val="肥育牛・販売用牛"/>
      <sheetName val="育成果樹"/>
      <sheetName val="建設仮勘定"/>
      <sheetName val="調整"/>
      <sheetName val="通帳検証"/>
      <sheetName val="減価償却2"/>
      <sheetName val="年度・資本"/>
      <sheetName val="元帳"/>
      <sheetName val="精算表"/>
      <sheetName val="各仕訳帳"/>
      <sheetName val="仕訳原本"/>
      <sheetName val="作業"/>
      <sheetName val="作業表紙"/>
      <sheetName val="仕訳帳"/>
    </sheetNames>
    <sheetDataSet>
      <sheetData sheetId="4">
        <row r="11">
          <cell r="C11" t="str">
            <v>販売金額(売上高)</v>
          </cell>
        </row>
        <row r="12">
          <cell r="C12" t="str">
            <v>家 事 消 費
事 業 消 費</v>
          </cell>
        </row>
        <row r="13">
          <cell r="C13" t="str">
            <v>雑収入</v>
          </cell>
        </row>
      </sheetData>
      <sheetData sheetId="5">
        <row r="35">
          <cell r="D35">
            <v>0</v>
          </cell>
        </row>
        <row r="36">
          <cell r="D36">
            <v>0</v>
          </cell>
        </row>
        <row r="37">
          <cell r="H37">
            <v>0</v>
          </cell>
        </row>
        <row r="38">
          <cell r="H38">
            <v>0</v>
          </cell>
        </row>
        <row r="43">
          <cell r="H43">
            <v>0</v>
          </cell>
        </row>
        <row r="44">
          <cell r="D44">
            <v>0</v>
          </cell>
        </row>
      </sheetData>
      <sheetData sheetId="7">
        <row r="10">
          <cell r="O10">
            <v>0</v>
          </cell>
          <cell r="X10">
            <v>0</v>
          </cell>
          <cell r="AC10">
            <v>0</v>
          </cell>
          <cell r="AI10" t="str">
            <v/>
          </cell>
          <cell r="AJ10">
            <v>0</v>
          </cell>
          <cell r="AK10">
            <v>0</v>
          </cell>
          <cell r="AL10">
            <v>0</v>
          </cell>
        </row>
        <row r="11">
          <cell r="O11">
            <v>0</v>
          </cell>
          <cell r="X11">
            <v>0</v>
          </cell>
          <cell r="AC11">
            <v>0</v>
          </cell>
          <cell r="AI11" t="str">
            <v/>
          </cell>
          <cell r="AJ11">
            <v>0</v>
          </cell>
          <cell r="AK11">
            <v>0</v>
          </cell>
          <cell r="AL11">
            <v>0</v>
          </cell>
        </row>
        <row r="12">
          <cell r="O12">
            <v>0</v>
          </cell>
          <cell r="X12">
            <v>0</v>
          </cell>
          <cell r="AC12">
            <v>0</v>
          </cell>
          <cell r="AI12" t="str">
            <v/>
          </cell>
          <cell r="AJ12">
            <v>0</v>
          </cell>
          <cell r="AK12">
            <v>0</v>
          </cell>
          <cell r="AL12">
            <v>0</v>
          </cell>
        </row>
        <row r="13">
          <cell r="O13">
            <v>0</v>
          </cell>
          <cell r="X13">
            <v>0</v>
          </cell>
          <cell r="AC13">
            <v>0</v>
          </cell>
          <cell r="AI13" t="str">
            <v/>
          </cell>
          <cell r="AJ13">
            <v>0</v>
          </cell>
          <cell r="AK13">
            <v>0</v>
          </cell>
          <cell r="AL13">
            <v>0</v>
          </cell>
        </row>
        <row r="14">
          <cell r="O14">
            <v>0</v>
          </cell>
          <cell r="X14">
            <v>0</v>
          </cell>
          <cell r="AC14">
            <v>0</v>
          </cell>
          <cell r="AI14" t="str">
            <v/>
          </cell>
          <cell r="AJ14">
            <v>0</v>
          </cell>
          <cell r="AK14">
            <v>0</v>
          </cell>
          <cell r="AL14">
            <v>0</v>
          </cell>
        </row>
        <row r="15">
          <cell r="O15">
            <v>0</v>
          </cell>
          <cell r="X15">
            <v>0</v>
          </cell>
          <cell r="AC15">
            <v>0</v>
          </cell>
          <cell r="AI15" t="str">
            <v/>
          </cell>
          <cell r="AJ15">
            <v>0</v>
          </cell>
          <cell r="AK15">
            <v>0</v>
          </cell>
          <cell r="AL15">
            <v>0</v>
          </cell>
        </row>
        <row r="16">
          <cell r="O16">
            <v>0</v>
          </cell>
          <cell r="X16">
            <v>0</v>
          </cell>
          <cell r="AC16">
            <v>0</v>
          </cell>
          <cell r="AI16" t="str">
            <v/>
          </cell>
          <cell r="AJ16">
            <v>0</v>
          </cell>
          <cell r="AK16">
            <v>0</v>
          </cell>
          <cell r="AL16">
            <v>0</v>
          </cell>
        </row>
        <row r="17">
          <cell r="O17">
            <v>0</v>
          </cell>
          <cell r="X17">
            <v>0</v>
          </cell>
          <cell r="AC17">
            <v>0</v>
          </cell>
          <cell r="AI17" t="str">
            <v/>
          </cell>
          <cell r="AJ17">
            <v>0</v>
          </cell>
          <cell r="AK17">
            <v>0</v>
          </cell>
          <cell r="AL17">
            <v>0</v>
          </cell>
        </row>
        <row r="18">
          <cell r="O18">
            <v>0</v>
          </cell>
          <cell r="X18">
            <v>0</v>
          </cell>
          <cell r="AC18">
            <v>0</v>
          </cell>
          <cell r="AI18" t="str">
            <v/>
          </cell>
          <cell r="AJ18">
            <v>0</v>
          </cell>
          <cell r="AK18">
            <v>0</v>
          </cell>
          <cell r="AL18">
            <v>0</v>
          </cell>
        </row>
        <row r="19">
          <cell r="O19">
            <v>0</v>
          </cell>
          <cell r="X19">
            <v>0</v>
          </cell>
          <cell r="AC19">
            <v>0</v>
          </cell>
          <cell r="AI19" t="str">
            <v/>
          </cell>
          <cell r="AJ19">
            <v>0</v>
          </cell>
          <cell r="AK19">
            <v>0</v>
          </cell>
          <cell r="AL19">
            <v>0</v>
          </cell>
        </row>
        <row r="20">
          <cell r="O20">
            <v>0</v>
          </cell>
          <cell r="X20">
            <v>0</v>
          </cell>
          <cell r="AC20">
            <v>0</v>
          </cell>
          <cell r="AI20" t="str">
            <v/>
          </cell>
          <cell r="AJ20">
            <v>0</v>
          </cell>
          <cell r="AK20">
            <v>0</v>
          </cell>
          <cell r="AL20">
            <v>0</v>
          </cell>
        </row>
      </sheetData>
      <sheetData sheetId="8">
        <row r="10">
          <cell r="O10">
            <v>0</v>
          </cell>
          <cell r="X10">
            <v>0</v>
          </cell>
          <cell r="AB10">
            <v>0</v>
          </cell>
          <cell r="AI10">
            <v>0</v>
          </cell>
          <cell r="AL10">
            <v>0</v>
          </cell>
        </row>
        <row r="11">
          <cell r="O11">
            <v>0</v>
          </cell>
          <cell r="X11">
            <v>0</v>
          </cell>
          <cell r="AB11">
            <v>0</v>
          </cell>
          <cell r="AI11">
            <v>0</v>
          </cell>
          <cell r="AL11">
            <v>0</v>
          </cell>
        </row>
        <row r="12">
          <cell r="O12">
            <v>0</v>
          </cell>
          <cell r="X12">
            <v>0</v>
          </cell>
          <cell r="AB12">
            <v>0</v>
          </cell>
          <cell r="AI12">
            <v>0</v>
          </cell>
          <cell r="AL12">
            <v>0</v>
          </cell>
        </row>
        <row r="13">
          <cell r="O13">
            <v>0</v>
          </cell>
          <cell r="X13">
            <v>0</v>
          </cell>
          <cell r="AB13">
            <v>0</v>
          </cell>
          <cell r="AI13">
            <v>0</v>
          </cell>
          <cell r="AL13">
            <v>0</v>
          </cell>
        </row>
        <row r="14">
          <cell r="O14">
            <v>0</v>
          </cell>
          <cell r="X14">
            <v>0</v>
          </cell>
          <cell r="AB14">
            <v>0</v>
          </cell>
          <cell r="AI14">
            <v>0</v>
          </cell>
          <cell r="AL14">
            <v>0</v>
          </cell>
        </row>
        <row r="15">
          <cell r="O15">
            <v>0</v>
          </cell>
          <cell r="X15">
            <v>0</v>
          </cell>
          <cell r="AB15">
            <v>0</v>
          </cell>
          <cell r="AI15">
            <v>0</v>
          </cell>
          <cell r="AL15">
            <v>0</v>
          </cell>
        </row>
        <row r="16">
          <cell r="O16">
            <v>0</v>
          </cell>
          <cell r="X16">
            <v>0</v>
          </cell>
          <cell r="AB16">
            <v>0</v>
          </cell>
          <cell r="AI16">
            <v>0</v>
          </cell>
          <cell r="AL16">
            <v>0</v>
          </cell>
        </row>
        <row r="17">
          <cell r="O17">
            <v>0</v>
          </cell>
          <cell r="X17">
            <v>0</v>
          </cell>
          <cell r="AB17">
            <v>0</v>
          </cell>
          <cell r="AI17">
            <v>0</v>
          </cell>
          <cell r="AL17">
            <v>0</v>
          </cell>
        </row>
        <row r="18">
          <cell r="O18">
            <v>0</v>
          </cell>
          <cell r="X18">
            <v>0</v>
          </cell>
          <cell r="AB18">
            <v>0</v>
          </cell>
          <cell r="AI18">
            <v>0</v>
          </cell>
          <cell r="AL18">
            <v>0</v>
          </cell>
        </row>
        <row r="19">
          <cell r="O19">
            <v>0</v>
          </cell>
          <cell r="X19">
            <v>0</v>
          </cell>
          <cell r="AB19">
            <v>0</v>
          </cell>
          <cell r="AI19">
            <v>0</v>
          </cell>
          <cell r="AL19">
            <v>0</v>
          </cell>
        </row>
        <row r="20">
          <cell r="O20">
            <v>0</v>
          </cell>
          <cell r="X20">
            <v>0</v>
          </cell>
          <cell r="AB20">
            <v>0</v>
          </cell>
          <cell r="AI20">
            <v>0</v>
          </cell>
          <cell r="AL20">
            <v>0</v>
          </cell>
        </row>
      </sheetData>
      <sheetData sheetId="9">
        <row r="4">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row>
        <row r="5">
          <cell r="G5">
            <v>0</v>
          </cell>
          <cell r="H5">
            <v>0</v>
          </cell>
          <cell r="I5">
            <v>0</v>
          </cell>
          <cell r="J5">
            <v>0</v>
          </cell>
          <cell r="K5">
            <v>0</v>
          </cell>
          <cell r="L5">
            <v>0</v>
          </cell>
          <cell r="M5">
            <v>0</v>
          </cell>
        </row>
        <row r="6">
          <cell r="G6">
            <v>0</v>
          </cell>
          <cell r="H6">
            <v>0</v>
          </cell>
          <cell r="I6">
            <v>0</v>
          </cell>
          <cell r="J6">
            <v>0</v>
          </cell>
          <cell r="K6">
            <v>0</v>
          </cell>
          <cell r="L6">
            <v>0</v>
          </cell>
          <cell r="M6">
            <v>0</v>
          </cell>
        </row>
        <row r="7">
          <cell r="N7">
            <v>0</v>
          </cell>
          <cell r="O7">
            <v>0</v>
          </cell>
          <cell r="P7">
            <v>0</v>
          </cell>
          <cell r="Q7">
            <v>0</v>
          </cell>
          <cell r="R7">
            <v>0</v>
          </cell>
          <cell r="S7">
            <v>0</v>
          </cell>
          <cell r="T7">
            <v>0</v>
          </cell>
          <cell r="U7">
            <v>0</v>
          </cell>
          <cell r="V7">
            <v>0</v>
          </cell>
          <cell r="W7">
            <v>0</v>
          </cell>
        </row>
        <row r="12">
          <cell r="G12">
            <v>0</v>
          </cell>
          <cell r="H12">
            <v>0</v>
          </cell>
          <cell r="I12">
            <v>0</v>
          </cell>
          <cell r="J12">
            <v>0</v>
          </cell>
          <cell r="K12">
            <v>0</v>
          </cell>
          <cell r="L12">
            <v>0</v>
          </cell>
          <cell r="M12">
            <v>0</v>
          </cell>
        </row>
      </sheetData>
      <sheetData sheetId="10">
        <row r="4">
          <cell r="H4" t="str">
            <v>租税公課</v>
          </cell>
        </row>
        <row r="5">
          <cell r="H5" t="str">
            <v>種苗費</v>
          </cell>
        </row>
        <row r="10">
          <cell r="H10" t="str">
            <v>肥料費</v>
          </cell>
        </row>
        <row r="11">
          <cell r="H11" t="str">
            <v>飼料費</v>
          </cell>
        </row>
        <row r="12">
          <cell r="H12" t="str">
            <v>農具費</v>
          </cell>
        </row>
        <row r="13">
          <cell r="H13" t="str">
            <v>農薬費・衛生費</v>
          </cell>
        </row>
        <row r="14">
          <cell r="H14" t="str">
            <v>諸材料費</v>
          </cell>
        </row>
        <row r="15">
          <cell r="H15" t="str">
            <v>修繕費</v>
          </cell>
        </row>
        <row r="16">
          <cell r="H16" t="str">
            <v>動力光熱費</v>
          </cell>
        </row>
        <row r="17">
          <cell r="H17" t="str">
            <v>作業用衣料費</v>
          </cell>
        </row>
        <row r="18">
          <cell r="H18" t="str">
            <v>農業共済掛金</v>
          </cell>
        </row>
        <row r="19">
          <cell r="H19" t="str">
            <v>荷造り運賃手数料</v>
          </cell>
        </row>
        <row r="20">
          <cell r="H20" t="str">
            <v>雇人費</v>
          </cell>
        </row>
        <row r="21">
          <cell r="H21" t="str">
            <v>地代・賃借料</v>
          </cell>
        </row>
        <row r="22">
          <cell r="H22" t="str">
            <v>土地改良費</v>
          </cell>
        </row>
        <row r="23">
          <cell r="H23" t="str">
            <v>種付け費</v>
          </cell>
        </row>
        <row r="24">
          <cell r="H24" t="str">
            <v>接待交際費</v>
          </cell>
        </row>
        <row r="25">
          <cell r="H25" t="str">
            <v>販売費</v>
          </cell>
        </row>
        <row r="26">
          <cell r="H26" t="str">
            <v>通信費</v>
          </cell>
        </row>
        <row r="27">
          <cell r="H27" t="str">
            <v>車両費</v>
          </cell>
        </row>
        <row r="28">
          <cell r="H28" t="str">
            <v>雑費</v>
          </cell>
        </row>
        <row r="29">
          <cell r="H29" t="str">
            <v>青色専従者給与</v>
          </cell>
        </row>
        <row r="30">
          <cell r="H30" t="str">
            <v>支払利息及び割引料</v>
          </cell>
        </row>
        <row r="31">
          <cell r="H31" t="str">
            <v>機械・施設圧縮損</v>
          </cell>
        </row>
      </sheetData>
      <sheetData sheetId="13">
        <row r="15">
          <cell r="E15">
            <v>0</v>
          </cell>
          <cell r="F15">
            <v>0</v>
          </cell>
        </row>
        <row r="26">
          <cell r="E26">
            <v>0</v>
          </cell>
          <cell r="F26">
            <v>0</v>
          </cell>
        </row>
        <row r="33">
          <cell r="F33">
            <v>0</v>
          </cell>
        </row>
        <row r="37">
          <cell r="F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22">
    <tabColor indexed="50"/>
  </sheetPr>
  <dimension ref="A1:K25"/>
  <sheetViews>
    <sheetView tabSelected="1" zoomScale="75" zoomScaleNormal="75" zoomScalePageLayoutView="0" workbookViewId="0" topLeftCell="A1">
      <selection activeCell="A1" sqref="A1"/>
    </sheetView>
  </sheetViews>
  <sheetFormatPr defaultColWidth="10.00390625" defaultRowHeight="13.5"/>
  <cols>
    <col min="1" max="1" width="1.37890625" style="4" customWidth="1"/>
    <col min="2" max="2" width="14.125" style="4" customWidth="1"/>
    <col min="3" max="3" width="25.75390625" style="4" customWidth="1"/>
    <col min="4" max="4" width="6.50390625" style="4" customWidth="1"/>
    <col min="5" max="5" width="58.50390625" style="4" customWidth="1"/>
    <col min="6" max="6" width="23.75390625" style="4" customWidth="1"/>
    <col min="7" max="7" width="3.125" style="4" customWidth="1"/>
    <col min="8" max="8" width="19.75390625" style="4" hidden="1" customWidth="1"/>
    <col min="9" max="9" width="20.125" style="4" hidden="1" customWidth="1"/>
    <col min="10" max="10" width="14.625" style="4" customWidth="1"/>
    <col min="11" max="16384" width="10.00390625" style="4" customWidth="1"/>
  </cols>
  <sheetData>
    <row r="1" spans="1:11" ht="68.25" customHeight="1" thickBot="1">
      <c r="A1" s="1"/>
      <c r="B1" s="398"/>
      <c r="C1" s="398"/>
      <c r="D1" s="398"/>
      <c r="E1" s="398"/>
      <c r="F1" s="398"/>
      <c r="G1" s="1"/>
      <c r="H1" s="389" t="s">
        <v>353</v>
      </c>
      <c r="I1" s="389" t="s">
        <v>354</v>
      </c>
      <c r="K1" s="387"/>
    </row>
    <row r="2" spans="1:9" ht="12" customHeight="1" thickBot="1">
      <c r="A2" s="1"/>
      <c r="B2" s="5"/>
      <c r="C2" s="6"/>
      <c r="D2" s="1"/>
      <c r="E2" s="7"/>
      <c r="F2" s="7"/>
      <c r="G2" s="1"/>
      <c r="H2" s="389" t="str">
        <f>LEFT(H1,FIND(".xls",H1)-1)</f>
        <v>個人簿記131002</v>
      </c>
      <c r="I2" s="389" t="str">
        <f>LEFT(I1,FIND(".xls",I1)-1)</f>
        <v>個人簿記131002</v>
      </c>
    </row>
    <row r="3" spans="1:9" ht="45.75" customHeight="1" thickBot="1">
      <c r="A3" s="1"/>
      <c r="B3" s="8" t="s">
        <v>61</v>
      </c>
      <c r="C3" s="9"/>
      <c r="D3" s="10" t="s">
        <v>62</v>
      </c>
      <c r="E3" s="416" t="s">
        <v>63</v>
      </c>
      <c r="F3" s="417"/>
      <c r="G3" s="1"/>
      <c r="H3" s="390" t="str">
        <f>CLEAN(H1)</f>
        <v>個人簿記131002.xls</v>
      </c>
      <c r="I3" s="390" t="str">
        <f>CLEAN(I1)</f>
        <v>個人簿記131002.xls</v>
      </c>
    </row>
    <row r="4" spans="1:8" ht="7.5" customHeight="1" thickBot="1">
      <c r="A4" s="1"/>
      <c r="B4" s="11"/>
      <c r="C4" s="12"/>
      <c r="D4" s="12"/>
      <c r="E4" s="1"/>
      <c r="F4" s="13"/>
      <c r="G4" s="3"/>
      <c r="H4" s="1"/>
    </row>
    <row r="5" spans="1:8" ht="35.25" customHeight="1" thickBot="1">
      <c r="A5" s="14"/>
      <c r="B5" s="15" t="s">
        <v>64</v>
      </c>
      <c r="C5" s="16"/>
      <c r="D5" s="10"/>
      <c r="E5" s="401" t="s">
        <v>65</v>
      </c>
      <c r="F5" s="402"/>
      <c r="G5" s="14"/>
      <c r="H5" s="17"/>
    </row>
    <row r="6" spans="1:8" ht="12" customHeight="1">
      <c r="A6" s="3"/>
      <c r="B6" s="398"/>
      <c r="C6" s="398"/>
      <c r="D6" s="10"/>
      <c r="E6" s="18"/>
      <c r="F6" s="18"/>
      <c r="G6" s="1"/>
      <c r="H6" s="3"/>
    </row>
    <row r="7" spans="1:8" ht="6" customHeight="1" thickBot="1">
      <c r="A7" s="3"/>
      <c r="B7" s="1"/>
      <c r="C7" s="1"/>
      <c r="D7" s="10"/>
      <c r="E7" s="19"/>
      <c r="F7" s="19"/>
      <c r="G7" s="1"/>
      <c r="H7" s="3"/>
    </row>
    <row r="8" spans="1:8" ht="24" customHeight="1" thickBot="1">
      <c r="A8" s="386"/>
      <c r="B8" s="411" t="s">
        <v>66</v>
      </c>
      <c r="C8" s="20"/>
      <c r="D8" s="10" t="s">
        <v>67</v>
      </c>
      <c r="E8" s="399" t="s">
        <v>68</v>
      </c>
      <c r="F8" s="400"/>
      <c r="G8" s="1"/>
      <c r="H8" s="3"/>
    </row>
    <row r="9" spans="1:8" ht="6.75" customHeight="1" thickBot="1">
      <c r="A9" s="1"/>
      <c r="B9" s="412"/>
      <c r="C9" s="21"/>
      <c r="D9" s="10"/>
      <c r="E9" s="22"/>
      <c r="F9" s="2"/>
      <c r="G9" s="1"/>
      <c r="H9" s="3"/>
    </row>
    <row r="10" spans="1:8" ht="81.75" customHeight="1" thickBot="1">
      <c r="A10" s="1"/>
      <c r="B10" s="413"/>
      <c r="C10" s="23">
        <f>IF(OR(C8=0,C8=""),"",VLOOKUP(C8,'最初'!$B$16:$E$18,2,0))</f>
      </c>
      <c r="D10" s="24">
        <f>IF(OR(C8=0,C8=""),"",VLOOKUP(C8,'最初'!$B$16:$E$18,3,0))</f>
      </c>
      <c r="E10" s="414">
        <f>IF(OR(C8=0,C8=""),"",VLOOKUP(C8,'最初'!$B$16:$E$18,4,0))</f>
      </c>
      <c r="F10" s="415"/>
      <c r="G10" s="1"/>
      <c r="H10" s="3"/>
    </row>
    <row r="11" spans="1:8" ht="5.25" customHeight="1">
      <c r="A11" s="3"/>
      <c r="B11" s="1"/>
      <c r="C11" s="3"/>
      <c r="D11" s="1"/>
      <c r="E11" s="1"/>
      <c r="F11" s="1"/>
      <c r="G11" s="3"/>
      <c r="H11" s="3"/>
    </row>
    <row r="12" spans="1:8" ht="19.5" customHeight="1">
      <c r="A12" s="3"/>
      <c r="B12" s="1"/>
      <c r="C12" s="418" t="s">
        <v>69</v>
      </c>
      <c r="D12" s="25">
        <v>1</v>
      </c>
      <c r="E12" s="26" t="s">
        <v>70</v>
      </c>
      <c r="F12" s="1"/>
      <c r="G12" s="3"/>
      <c r="H12" s="3"/>
    </row>
    <row r="13" spans="1:8" ht="19.5" customHeight="1">
      <c r="A13" s="3"/>
      <c r="B13" s="1"/>
      <c r="C13" s="419"/>
      <c r="D13" s="25">
        <v>2</v>
      </c>
      <c r="E13" s="27" t="s">
        <v>71</v>
      </c>
      <c r="F13" s="1"/>
      <c r="G13" s="3"/>
      <c r="H13" s="3"/>
    </row>
    <row r="14" spans="1:8" ht="19.5" customHeight="1">
      <c r="A14" s="3"/>
      <c r="B14" s="1"/>
      <c r="C14" s="419"/>
      <c r="D14" s="25">
        <v>3</v>
      </c>
      <c r="E14" s="27" t="s">
        <v>72</v>
      </c>
      <c r="F14" s="1"/>
      <c r="G14" s="3"/>
      <c r="H14" s="3"/>
    </row>
    <row r="15" spans="1:8" ht="9" customHeight="1">
      <c r="A15" s="3"/>
      <c r="B15" s="1"/>
      <c r="C15" s="1"/>
      <c r="D15" s="1"/>
      <c r="E15" s="1"/>
      <c r="F15" s="3"/>
      <c r="G15" s="3"/>
      <c r="H15" s="388"/>
    </row>
    <row r="16" spans="1:8" ht="15" hidden="1">
      <c r="A16" s="28"/>
      <c r="B16" s="29">
        <v>1</v>
      </c>
      <c r="C16" s="30" t="s">
        <v>70</v>
      </c>
      <c r="D16" s="26"/>
      <c r="E16" s="26"/>
      <c r="F16" s="3"/>
      <c r="G16" s="3"/>
      <c r="H16" s="3"/>
    </row>
    <row r="17" spans="1:8" ht="72" hidden="1">
      <c r="A17" s="3"/>
      <c r="B17" s="29">
        <v>2</v>
      </c>
      <c r="C17" s="31" t="s">
        <v>73</v>
      </c>
      <c r="D17" s="32" t="s">
        <v>74</v>
      </c>
      <c r="E17" s="33" t="s">
        <v>75</v>
      </c>
      <c r="F17" s="1"/>
      <c r="G17" s="3"/>
      <c r="H17" s="3"/>
    </row>
    <row r="18" spans="1:8" ht="71.25" hidden="1">
      <c r="A18" s="3"/>
      <c r="B18" s="29">
        <v>3</v>
      </c>
      <c r="C18" s="31" t="s">
        <v>76</v>
      </c>
      <c r="D18" s="32" t="s">
        <v>77</v>
      </c>
      <c r="E18" s="34" t="s">
        <v>78</v>
      </c>
      <c r="F18" s="1"/>
      <c r="G18" s="3"/>
      <c r="H18" s="3"/>
    </row>
    <row r="19" spans="1:8" ht="6.75" customHeight="1" thickBot="1">
      <c r="A19" s="3"/>
      <c r="B19" s="1"/>
      <c r="C19" s="1"/>
      <c r="D19" s="1"/>
      <c r="E19" s="1"/>
      <c r="F19" s="1"/>
      <c r="G19" s="3"/>
      <c r="H19" s="3"/>
    </row>
    <row r="20" spans="1:8" ht="81" customHeight="1" thickBot="1">
      <c r="A20" s="1"/>
      <c r="B20" s="35" t="s">
        <v>79</v>
      </c>
      <c r="C20" s="9"/>
      <c r="D20" s="1"/>
      <c r="E20" s="403" t="s">
        <v>80</v>
      </c>
      <c r="F20" s="404"/>
      <c r="G20" s="1"/>
      <c r="H20" s="3"/>
    </row>
    <row r="21" spans="1:8" ht="15.75" thickBot="1">
      <c r="A21" s="3"/>
      <c r="B21" s="1"/>
      <c r="C21" s="1"/>
      <c r="D21" s="1"/>
      <c r="E21" s="1"/>
      <c r="F21" s="1"/>
      <c r="G21" s="3"/>
      <c r="H21" s="3"/>
    </row>
    <row r="22" spans="1:8" ht="15">
      <c r="A22" s="1"/>
      <c r="B22" s="405" t="s">
        <v>81</v>
      </c>
      <c r="C22" s="406"/>
      <c r="D22" s="406"/>
      <c r="E22" s="406"/>
      <c r="F22" s="407"/>
      <c r="G22" s="1"/>
      <c r="H22" s="3"/>
    </row>
    <row r="23" spans="1:8" ht="15.75" thickBot="1">
      <c r="A23" s="1"/>
      <c r="B23" s="408"/>
      <c r="C23" s="409"/>
      <c r="D23" s="409"/>
      <c r="E23" s="409"/>
      <c r="F23" s="410"/>
      <c r="G23" s="1"/>
      <c r="H23" s="385"/>
    </row>
    <row r="24" spans="1:8" ht="15">
      <c r="A24" s="3"/>
      <c r="B24" s="1"/>
      <c r="C24" s="1"/>
      <c r="D24" s="1"/>
      <c r="E24" s="1"/>
      <c r="F24" s="1"/>
      <c r="G24" s="3"/>
      <c r="H24" s="3"/>
    </row>
    <row r="25" spans="1:8" ht="15">
      <c r="A25" s="3"/>
      <c r="B25" s="3"/>
      <c r="C25" s="3"/>
      <c r="D25" s="3"/>
      <c r="E25" s="3"/>
      <c r="F25" s="3"/>
      <c r="G25" s="3"/>
      <c r="H25" s="3"/>
    </row>
    <row r="26" ht="15"/>
    <row r="27" ht="15"/>
    <row r="28" ht="15"/>
    <row r="29" ht="15"/>
    <row r="30" ht="15"/>
    <row r="31" ht="15"/>
    <row r="32" ht="15"/>
  </sheetData>
  <sheetProtection/>
  <mergeCells count="10">
    <mergeCell ref="B1:F1"/>
    <mergeCell ref="E8:F8"/>
    <mergeCell ref="E5:F5"/>
    <mergeCell ref="E20:F20"/>
    <mergeCell ref="B22:F23"/>
    <mergeCell ref="B8:B10"/>
    <mergeCell ref="E10:F10"/>
    <mergeCell ref="E3:F3"/>
    <mergeCell ref="C12:C14"/>
    <mergeCell ref="B6:C6"/>
  </mergeCells>
  <dataValidations count="1">
    <dataValidation allowBlank="1" showInputMessage="1" showErrorMessage="1" imeMode="off" sqref="C8:C9 C2:C4"/>
  </dataValidations>
  <printOptions/>
  <pageMargins left="0.75" right="0.75" top="1" bottom="1" header="0.512" footer="0.512"/>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35">
    <tabColor indexed="50"/>
  </sheetPr>
  <dimension ref="B2:J17"/>
  <sheetViews>
    <sheetView showGridLines="0" showZeros="0" zoomScale="75" zoomScaleNormal="75" zoomScalePageLayoutView="0" workbookViewId="0" topLeftCell="A1">
      <selection activeCell="B3" sqref="B3:I3"/>
    </sheetView>
  </sheetViews>
  <sheetFormatPr defaultColWidth="10.00390625" defaultRowHeight="13.5"/>
  <cols>
    <col min="1" max="1" width="10.00390625" style="169" customWidth="1"/>
    <col min="2" max="2" width="6.625" style="169" customWidth="1"/>
    <col min="3" max="3" width="18.50390625" style="169" customWidth="1"/>
    <col min="4" max="4" width="6.625" style="169" customWidth="1"/>
    <col min="5" max="5" width="24.375" style="169" customWidth="1"/>
    <col min="6" max="6" width="5.375" style="169" customWidth="1"/>
    <col min="7" max="7" width="20.00390625" style="169" customWidth="1"/>
    <col min="8" max="8" width="7.375" style="169" customWidth="1"/>
    <col min="9" max="9" width="18.125" style="169" customWidth="1"/>
    <col min="10" max="16384" width="10.00390625" style="169" customWidth="1"/>
  </cols>
  <sheetData>
    <row r="1" ht="33.75" customHeight="1"/>
    <row r="2" spans="3:10" ht="21">
      <c r="C2" s="698" t="s">
        <v>352</v>
      </c>
      <c r="D2" s="698"/>
      <c r="E2" s="698"/>
      <c r="F2" s="698"/>
      <c r="G2" s="698"/>
      <c r="H2" s="698"/>
      <c r="I2" s="287"/>
      <c r="J2" s="287"/>
    </row>
    <row r="3" ht="15.75" thickBot="1"/>
    <row r="4" spans="2:9" ht="34.5" customHeight="1" thickBot="1">
      <c r="B4" s="699" t="s">
        <v>8</v>
      </c>
      <c r="C4" s="700"/>
      <c r="D4" s="700"/>
      <c r="E4" s="288" t="s">
        <v>84</v>
      </c>
      <c r="F4" s="701" t="s">
        <v>9</v>
      </c>
      <c r="G4" s="702"/>
      <c r="H4" s="703"/>
      <c r="I4" s="289" t="s">
        <v>84</v>
      </c>
    </row>
    <row r="5" spans="2:10" ht="34.5" customHeight="1" thickBot="1">
      <c r="B5" s="704" t="s">
        <v>10</v>
      </c>
      <c r="C5" s="290" t="s">
        <v>11</v>
      </c>
      <c r="D5" s="210">
        <v>1</v>
      </c>
      <c r="E5" s="291"/>
      <c r="F5" s="708" t="s">
        <v>12</v>
      </c>
      <c r="G5" s="292"/>
      <c r="H5" s="293">
        <v>13</v>
      </c>
      <c r="I5" s="291"/>
      <c r="J5" s="166"/>
    </row>
    <row r="6" spans="2:10" ht="34.5" customHeight="1" thickBot="1">
      <c r="B6" s="705"/>
      <c r="C6" s="294" t="s">
        <v>13</v>
      </c>
      <c r="D6" s="210">
        <v>2</v>
      </c>
      <c r="E6" s="291"/>
      <c r="F6" s="709"/>
      <c r="G6" s="292"/>
      <c r="H6" s="293">
        <v>14</v>
      </c>
      <c r="I6" s="291"/>
      <c r="J6" s="166"/>
    </row>
    <row r="7" spans="2:10" ht="34.5" customHeight="1" thickBot="1">
      <c r="B7" s="706"/>
      <c r="C7" s="292"/>
      <c r="D7" s="295">
        <v>3</v>
      </c>
      <c r="E7" s="291"/>
      <c r="F7" s="709"/>
      <c r="G7" s="292"/>
      <c r="H7" s="293">
        <v>15</v>
      </c>
      <c r="I7" s="291"/>
      <c r="J7" s="166"/>
    </row>
    <row r="8" spans="2:10" ht="34.5" customHeight="1" thickBot="1">
      <c r="B8" s="707"/>
      <c r="C8" s="296" t="s">
        <v>14</v>
      </c>
      <c r="D8" s="297">
        <v>4</v>
      </c>
      <c r="E8" s="298">
        <f>SUM('決算書不動産'!E5:E7)</f>
        <v>0</v>
      </c>
      <c r="F8" s="710"/>
      <c r="G8" s="292"/>
      <c r="H8" s="293">
        <v>16</v>
      </c>
      <c r="I8" s="291"/>
      <c r="J8" s="166"/>
    </row>
    <row r="9" spans="2:10" ht="34.5" customHeight="1" thickBot="1" thickTop="1">
      <c r="B9" s="713" t="s">
        <v>15</v>
      </c>
      <c r="C9" s="299" t="s">
        <v>16</v>
      </c>
      <c r="D9" s="300">
        <v>5</v>
      </c>
      <c r="E9" s="291"/>
      <c r="F9" s="711"/>
      <c r="G9" s="299" t="s">
        <v>17</v>
      </c>
      <c r="H9" s="252">
        <v>17</v>
      </c>
      <c r="I9" s="291"/>
      <c r="J9" s="166"/>
    </row>
    <row r="10" spans="2:9" ht="34.5" customHeight="1" thickBot="1">
      <c r="B10" s="714"/>
      <c r="C10" s="301" t="s">
        <v>18</v>
      </c>
      <c r="D10" s="210">
        <v>6</v>
      </c>
      <c r="E10" s="291"/>
      <c r="F10" s="712"/>
      <c r="G10" s="302" t="s">
        <v>19</v>
      </c>
      <c r="H10" s="209">
        <v>18</v>
      </c>
      <c r="I10" s="303">
        <f>SUM(E9:E16,I5:I9)</f>
        <v>0</v>
      </c>
    </row>
    <row r="11" spans="2:9" ht="34.5" customHeight="1" thickBot="1" thickTop="1">
      <c r="B11" s="714"/>
      <c r="C11" s="301" t="s">
        <v>20</v>
      </c>
      <c r="D11" s="210">
        <v>7</v>
      </c>
      <c r="E11" s="291"/>
      <c r="F11" s="694" t="s">
        <v>21</v>
      </c>
      <c r="G11" s="716"/>
      <c r="H11" s="209">
        <v>19</v>
      </c>
      <c r="I11" s="304">
        <f>E8-I10</f>
        <v>0</v>
      </c>
    </row>
    <row r="12" spans="2:9" ht="34.5" customHeight="1" thickBot="1" thickTop="1">
      <c r="B12" s="714"/>
      <c r="C12" s="305" t="s">
        <v>57</v>
      </c>
      <c r="D12" s="210">
        <v>8</v>
      </c>
      <c r="E12" s="291"/>
      <c r="F12" s="694" t="s">
        <v>22</v>
      </c>
      <c r="G12" s="694"/>
      <c r="H12" s="209">
        <v>20</v>
      </c>
      <c r="I12" s="306"/>
    </row>
    <row r="13" spans="2:9" ht="34.5" customHeight="1" thickBot="1" thickTop="1">
      <c r="B13" s="714"/>
      <c r="C13" s="301" t="s">
        <v>23</v>
      </c>
      <c r="D13" s="210">
        <v>9</v>
      </c>
      <c r="E13" s="291"/>
      <c r="F13" s="692" t="s">
        <v>24</v>
      </c>
      <c r="G13" s="693"/>
      <c r="H13" s="209">
        <v>21</v>
      </c>
      <c r="I13" s="306"/>
    </row>
    <row r="14" spans="2:9" ht="34.5" customHeight="1" thickBot="1" thickTop="1">
      <c r="B14" s="714"/>
      <c r="C14" s="301" t="s">
        <v>25</v>
      </c>
      <c r="D14" s="210">
        <v>10</v>
      </c>
      <c r="E14" s="291"/>
      <c r="F14" s="694" t="s">
        <v>26</v>
      </c>
      <c r="G14" s="694"/>
      <c r="H14" s="307">
        <v>22</v>
      </c>
      <c r="I14" s="308"/>
    </row>
    <row r="15" spans="2:9" ht="34.5" customHeight="1" thickBot="1" thickTop="1">
      <c r="B15" s="714"/>
      <c r="C15" s="290" t="s">
        <v>27</v>
      </c>
      <c r="D15" s="210">
        <v>11</v>
      </c>
      <c r="E15" s="291"/>
      <c r="F15" s="695" t="s">
        <v>28</v>
      </c>
      <c r="G15" s="695"/>
      <c r="H15" s="309">
        <v>23</v>
      </c>
      <c r="I15" s="310"/>
    </row>
    <row r="16" spans="2:9" ht="34.5" customHeight="1" thickBot="1">
      <c r="B16" s="715"/>
      <c r="C16" s="292"/>
      <c r="D16" s="311">
        <v>12</v>
      </c>
      <c r="E16" s="291"/>
      <c r="F16" s="696" t="s">
        <v>29</v>
      </c>
      <c r="G16" s="696"/>
      <c r="H16" s="697"/>
      <c r="I16" s="312"/>
    </row>
    <row r="17" spans="3:5" ht="15">
      <c r="C17" s="166"/>
      <c r="E17" s="166"/>
    </row>
  </sheetData>
  <sheetProtection/>
  <mergeCells count="12">
    <mergeCell ref="F11:G11"/>
    <mergeCell ref="F12:G12"/>
    <mergeCell ref="F13:G13"/>
    <mergeCell ref="F14:G14"/>
    <mergeCell ref="F15:G15"/>
    <mergeCell ref="F16:H16"/>
    <mergeCell ref="C2:H2"/>
    <mergeCell ref="B4:D4"/>
    <mergeCell ref="F4:H4"/>
    <mergeCell ref="B5:B8"/>
    <mergeCell ref="F5:F10"/>
    <mergeCell ref="B9:B16"/>
  </mergeCells>
  <dataValidations count="2">
    <dataValidation allowBlank="1" showInputMessage="1" showErrorMessage="1" imeMode="off" sqref="E5:E16 I5:I9"/>
    <dataValidation allowBlank="1" showInputMessage="1" showErrorMessage="1" imeMode="on" sqref="C7 C16 G5:G8"/>
  </dataValidations>
  <printOptions/>
  <pageMargins left="0.75" right="0.75" top="1" bottom="1" header="0.512" footer="0.512"/>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38">
    <tabColor indexed="50"/>
  </sheetPr>
  <dimension ref="A1:P31"/>
  <sheetViews>
    <sheetView showGridLines="0" showZeros="0" showOutlineSymbols="0" zoomScale="80" zoomScaleNormal="80" zoomScalePageLayoutView="0" workbookViewId="0" topLeftCell="A1">
      <selection activeCell="Q12" sqref="Q12"/>
    </sheetView>
  </sheetViews>
  <sheetFormatPr defaultColWidth="10.00390625" defaultRowHeight="13.5"/>
  <cols>
    <col min="1" max="1" width="1.25" style="313" customWidth="1"/>
    <col min="2" max="2" width="5.125" style="36" customWidth="1"/>
    <col min="3" max="3" width="19.00390625" style="36" customWidth="1"/>
    <col min="4" max="4" width="13.25390625" style="36" customWidth="1"/>
    <col min="5" max="6" width="13.25390625" style="36" hidden="1" customWidth="1"/>
    <col min="7" max="13" width="13.25390625" style="36" customWidth="1"/>
    <col min="14" max="14" width="1.25" style="36" customWidth="1"/>
    <col min="15" max="15" width="8.75390625" style="36" customWidth="1"/>
    <col min="16" max="16" width="12.00390625" style="36" customWidth="1"/>
    <col min="17" max="16384" width="10.00390625" style="313" customWidth="1"/>
  </cols>
  <sheetData>
    <row r="1" spans="1:7" ht="24.75" customHeight="1">
      <c r="A1" s="36"/>
      <c r="C1" s="717"/>
      <c r="D1" s="717"/>
      <c r="E1" s="717"/>
      <c r="F1" s="717"/>
      <c r="G1" s="717"/>
    </row>
    <row r="2" ht="7.5" customHeight="1" hidden="1">
      <c r="A2" s="36"/>
    </row>
    <row r="3" spans="1:11" ht="24.75" thickBot="1">
      <c r="A3" s="36"/>
      <c r="B3" s="718" t="s">
        <v>30</v>
      </c>
      <c r="C3" s="718"/>
      <c r="D3" s="718"/>
      <c r="E3" s="718"/>
      <c r="F3" s="718"/>
      <c r="G3" s="718"/>
      <c r="H3" s="718"/>
      <c r="I3" s="718"/>
      <c r="J3" s="42"/>
      <c r="K3" s="42"/>
    </row>
    <row r="4" spans="1:14" ht="34.5" customHeight="1" thickBot="1">
      <c r="A4" s="36"/>
      <c r="B4" s="457"/>
      <c r="C4" s="458" t="s">
        <v>83</v>
      </c>
      <c r="D4" s="440" t="s">
        <v>84</v>
      </c>
      <c r="E4" s="109"/>
      <c r="F4" s="45"/>
      <c r="G4" s="436" t="s">
        <v>87</v>
      </c>
      <c r="H4" s="437"/>
      <c r="I4" s="426" t="s">
        <v>88</v>
      </c>
      <c r="J4" s="721" t="s">
        <v>31</v>
      </c>
      <c r="K4" s="721"/>
      <c r="L4" s="721"/>
      <c r="M4" s="721"/>
      <c r="N4" s="722"/>
    </row>
    <row r="5" spans="1:14" ht="18" thickBot="1">
      <c r="A5" s="36"/>
      <c r="B5" s="457"/>
      <c r="C5" s="459"/>
      <c r="D5" s="460"/>
      <c r="E5" s="314"/>
      <c r="F5" s="47"/>
      <c r="G5" s="315" t="s">
        <v>90</v>
      </c>
      <c r="H5" s="111" t="s">
        <v>91</v>
      </c>
      <c r="I5" s="453"/>
      <c r="J5" s="316" t="s">
        <v>58</v>
      </c>
      <c r="K5" s="317" t="s">
        <v>58</v>
      </c>
      <c r="L5" s="317" t="s">
        <v>58</v>
      </c>
      <c r="M5" s="318" t="s">
        <v>59</v>
      </c>
      <c r="N5" s="112"/>
    </row>
    <row r="6" spans="1:14" ht="18" thickBot="1">
      <c r="A6" s="36"/>
      <c r="B6" s="454" t="s">
        <v>102</v>
      </c>
      <c r="C6" s="113" t="str">
        <f>'決算書不動産'!C5</f>
        <v>賃貸料</v>
      </c>
      <c r="D6" s="114">
        <f>'決算書不動産'!E5</f>
        <v>0</v>
      </c>
      <c r="E6" s="319"/>
      <c r="F6" s="320"/>
      <c r="G6" s="321">
        <f>SUM(J6:L6)</f>
        <v>0</v>
      </c>
      <c r="H6" s="115"/>
      <c r="I6" s="322">
        <f>D6-G6-H6</f>
        <v>0</v>
      </c>
      <c r="J6" s="55"/>
      <c r="K6" s="55"/>
      <c r="L6" s="55"/>
      <c r="M6" s="323"/>
      <c r="N6" s="324"/>
    </row>
    <row r="7" spans="1:14" ht="35.25" thickBot="1">
      <c r="A7" s="36"/>
      <c r="B7" s="455"/>
      <c r="C7" s="325" t="str">
        <f>'決算書不動産'!C6</f>
        <v>礼金・権利金
更新料</v>
      </c>
      <c r="D7" s="114">
        <f>'決算書不動産'!E6</f>
        <v>0</v>
      </c>
      <c r="E7" s="319"/>
      <c r="F7" s="320"/>
      <c r="G7" s="321">
        <f>SUM(J7:L7)</f>
        <v>0</v>
      </c>
      <c r="H7" s="115"/>
      <c r="I7" s="322">
        <f>D7-G7-H7</f>
        <v>0</v>
      </c>
      <c r="J7" s="55"/>
      <c r="K7" s="55"/>
      <c r="L7" s="55"/>
      <c r="M7" s="323"/>
      <c r="N7" s="324"/>
    </row>
    <row r="8" spans="1:14" ht="18" thickBot="1">
      <c r="A8" s="36"/>
      <c r="B8" s="455"/>
      <c r="C8" s="117">
        <f>'決算書不動産'!C7</f>
        <v>0</v>
      </c>
      <c r="D8" s="114">
        <f>'決算書不動産'!E7</f>
        <v>0</v>
      </c>
      <c r="E8" s="319"/>
      <c r="F8" s="320"/>
      <c r="G8" s="321">
        <f>SUM(J8:L8)</f>
        <v>0</v>
      </c>
      <c r="H8" s="115"/>
      <c r="I8" s="322">
        <f>D8-G8-H8</f>
        <v>0</v>
      </c>
      <c r="J8" s="55"/>
      <c r="K8" s="55"/>
      <c r="L8" s="55"/>
      <c r="M8" s="323"/>
      <c r="N8" s="324"/>
    </row>
    <row r="9" spans="1:14" ht="15.75" customHeight="1" thickBot="1">
      <c r="A9" s="36"/>
      <c r="B9" s="456"/>
      <c r="C9" s="326" t="s">
        <v>60</v>
      </c>
      <c r="D9" s="85">
        <f>SUM(D6:D8)</f>
        <v>0</v>
      </c>
      <c r="E9" s="327"/>
      <c r="F9" s="328"/>
      <c r="G9" s="85">
        <f>SUM(G6:G8)</f>
        <v>0</v>
      </c>
      <c r="H9" s="85">
        <f>SUM(H6:H8)</f>
        <v>0</v>
      </c>
      <c r="I9" s="85">
        <f>SUM(I6:I8)</f>
        <v>0</v>
      </c>
      <c r="J9" s="327"/>
      <c r="K9" s="328"/>
      <c r="L9" s="328"/>
      <c r="M9" s="329"/>
      <c r="N9" s="84"/>
    </row>
    <row r="10" spans="1:14" ht="15.75" customHeight="1">
      <c r="A10" s="36"/>
      <c r="B10" s="119"/>
      <c r="C10" s="120"/>
      <c r="D10" s="90"/>
      <c r="E10" s="90"/>
      <c r="F10" s="90"/>
      <c r="G10" s="90"/>
      <c r="H10" s="90"/>
      <c r="I10" s="90"/>
      <c r="J10" s="90"/>
      <c r="K10" s="90"/>
      <c r="L10" s="90"/>
      <c r="M10" s="90"/>
      <c r="N10" s="90"/>
    </row>
    <row r="11" ht="15">
      <c r="A11" s="36"/>
    </row>
    <row r="12" spans="1:16" s="332" customFormat="1" ht="24.75" thickBot="1">
      <c r="A12" s="99"/>
      <c r="B12" s="42"/>
      <c r="C12" s="718" t="s">
        <v>32</v>
      </c>
      <c r="D12" s="718"/>
      <c r="E12" s="718"/>
      <c r="F12" s="718"/>
      <c r="G12" s="718"/>
      <c r="H12" s="718"/>
      <c r="I12" s="718"/>
      <c r="J12" s="42"/>
      <c r="K12" s="42"/>
      <c r="L12" s="330"/>
      <c r="M12" s="330"/>
      <c r="N12" s="330"/>
      <c r="O12" s="331"/>
      <c r="P12" s="99"/>
    </row>
    <row r="13" spans="1:14" ht="36.75" customHeight="1" thickBot="1">
      <c r="A13" s="36"/>
      <c r="C13" s="458" t="s">
        <v>83</v>
      </c>
      <c r="D13" s="440" t="s">
        <v>105</v>
      </c>
      <c r="E13" s="436" t="s">
        <v>87</v>
      </c>
      <c r="F13" s="437"/>
      <c r="G13" s="436" t="s">
        <v>87</v>
      </c>
      <c r="H13" s="437"/>
      <c r="I13" s="426" t="s">
        <v>107</v>
      </c>
      <c r="J13" s="721" t="s">
        <v>33</v>
      </c>
      <c r="K13" s="723"/>
      <c r="L13" s="723"/>
      <c r="M13" s="724"/>
      <c r="N13" s="719"/>
    </row>
    <row r="14" spans="1:16" s="337" customFormat="1" ht="18.75" customHeight="1">
      <c r="A14" s="128"/>
      <c r="B14" s="128"/>
      <c r="C14" s="459"/>
      <c r="D14" s="460"/>
      <c r="E14" s="333" t="s">
        <v>34</v>
      </c>
      <c r="F14" s="333" t="s">
        <v>35</v>
      </c>
      <c r="G14" s="438"/>
      <c r="H14" s="439"/>
      <c r="I14" s="453"/>
      <c r="J14" s="334" t="s">
        <v>58</v>
      </c>
      <c r="K14" s="335"/>
      <c r="L14" s="335"/>
      <c r="M14" s="336" t="s">
        <v>59</v>
      </c>
      <c r="N14" s="720"/>
      <c r="O14" s="128"/>
      <c r="P14" s="128"/>
    </row>
    <row r="15" spans="1:14" ht="18">
      <c r="A15" s="36"/>
      <c r="C15" s="57" t="str">
        <f>'決算書不動産'!C9</f>
        <v>租税公課</v>
      </c>
      <c r="D15" s="338">
        <f>'決算書不動産'!E9</f>
        <v>0</v>
      </c>
      <c r="E15" s="339">
        <f aca="true" t="shared" si="0" ref="E15:E27">SUM(J15:L15)</f>
        <v>0</v>
      </c>
      <c r="F15" s="340">
        <f aca="true" t="shared" si="1" ref="F15:F27">M15</f>
        <v>0</v>
      </c>
      <c r="G15" s="341"/>
      <c r="H15" s="342">
        <f aca="true" t="shared" si="2" ref="H15:H27">E15+F15</f>
        <v>0</v>
      </c>
      <c r="I15" s="135">
        <f aca="true" t="shared" si="3" ref="I15:I27">D15-E15-F15</f>
        <v>0</v>
      </c>
      <c r="J15" s="343"/>
      <c r="K15" s="344"/>
      <c r="L15" s="344"/>
      <c r="M15" s="345">
        <f>D15</f>
        <v>0</v>
      </c>
      <c r="N15" s="346"/>
    </row>
    <row r="16" spans="1:14" ht="18.75" thickBot="1">
      <c r="A16" s="36"/>
      <c r="C16" s="347" t="str">
        <f>'決算書不動産'!C10</f>
        <v>損害保険料</v>
      </c>
      <c r="D16" s="338">
        <f>'決算書不動産'!E10</f>
        <v>0</v>
      </c>
      <c r="E16" s="339">
        <f t="shared" si="0"/>
        <v>0</v>
      </c>
      <c r="F16" s="340">
        <f t="shared" si="1"/>
        <v>0</v>
      </c>
      <c r="G16" s="341"/>
      <c r="H16" s="342">
        <f t="shared" si="2"/>
        <v>0</v>
      </c>
      <c r="I16" s="135">
        <f t="shared" si="3"/>
        <v>0</v>
      </c>
      <c r="J16" s="348">
        <f>D16</f>
        <v>0</v>
      </c>
      <c r="K16" s="349"/>
      <c r="L16" s="344"/>
      <c r="M16" s="350"/>
      <c r="N16" s="351"/>
    </row>
    <row r="17" spans="1:14" ht="18.75" thickBot="1">
      <c r="A17" s="36"/>
      <c r="C17" s="57" t="str">
        <f>'決算書不動産'!C11</f>
        <v>修繕費</v>
      </c>
      <c r="D17" s="338">
        <f>'決算書不動産'!E11</f>
        <v>0</v>
      </c>
      <c r="E17" s="339">
        <f t="shared" si="0"/>
        <v>0</v>
      </c>
      <c r="F17" s="340">
        <f t="shared" si="1"/>
        <v>0</v>
      </c>
      <c r="G17" s="341"/>
      <c r="H17" s="342">
        <f t="shared" si="2"/>
        <v>0</v>
      </c>
      <c r="I17" s="352">
        <f t="shared" si="3"/>
        <v>0</v>
      </c>
      <c r="J17" s="353"/>
      <c r="K17" s="349"/>
      <c r="L17" s="344"/>
      <c r="M17" s="354"/>
      <c r="N17" s="351"/>
    </row>
    <row r="18" spans="1:14" ht="18">
      <c r="A18" s="36"/>
      <c r="C18" s="57" t="str">
        <f>'決算書不動産'!C12</f>
        <v>減価償却費</v>
      </c>
      <c r="D18" s="338">
        <f>'決算書不動産'!E12</f>
        <v>0</v>
      </c>
      <c r="E18" s="339">
        <f t="shared" si="0"/>
        <v>0</v>
      </c>
      <c r="F18" s="340">
        <f t="shared" si="1"/>
        <v>0</v>
      </c>
      <c r="G18" s="341"/>
      <c r="H18" s="342">
        <f t="shared" si="2"/>
        <v>0</v>
      </c>
      <c r="I18" s="135">
        <f t="shared" si="3"/>
        <v>0</v>
      </c>
      <c r="J18" s="355"/>
      <c r="K18" s="356"/>
      <c r="L18" s="344"/>
      <c r="M18" s="357">
        <f>D18</f>
        <v>0</v>
      </c>
      <c r="N18" s="346"/>
    </row>
    <row r="19" spans="1:14" ht="18.75" thickBot="1">
      <c r="A19" s="36"/>
      <c r="C19" s="57" t="str">
        <f>'決算書不動産'!C13</f>
        <v>借入金利子</v>
      </c>
      <c r="D19" s="338">
        <f>'決算書不動産'!E13</f>
        <v>0</v>
      </c>
      <c r="E19" s="339">
        <f t="shared" si="0"/>
        <v>0</v>
      </c>
      <c r="F19" s="340">
        <f t="shared" si="1"/>
        <v>0</v>
      </c>
      <c r="G19" s="341"/>
      <c r="H19" s="342">
        <f t="shared" si="2"/>
        <v>0</v>
      </c>
      <c r="I19" s="135">
        <f t="shared" si="3"/>
        <v>0</v>
      </c>
      <c r="J19" s="358">
        <f>D19</f>
        <v>0</v>
      </c>
      <c r="K19" s="349"/>
      <c r="L19" s="344"/>
      <c r="M19" s="359"/>
      <c r="N19" s="351"/>
    </row>
    <row r="20" spans="1:14" ht="18.75" thickBot="1">
      <c r="A20" s="36"/>
      <c r="C20" s="57" t="str">
        <f>'決算書不動産'!C14</f>
        <v>地代家賃</v>
      </c>
      <c r="D20" s="338">
        <f>'決算書不動産'!E14</f>
        <v>0</v>
      </c>
      <c r="E20" s="339">
        <f t="shared" si="0"/>
        <v>0</v>
      </c>
      <c r="F20" s="340">
        <f t="shared" si="1"/>
        <v>0</v>
      </c>
      <c r="G20" s="341"/>
      <c r="H20" s="342">
        <f t="shared" si="2"/>
        <v>0</v>
      </c>
      <c r="I20" s="360">
        <f t="shared" si="3"/>
        <v>0</v>
      </c>
      <c r="J20" s="361"/>
      <c r="K20" s="349"/>
      <c r="L20" s="344"/>
      <c r="M20" s="362"/>
      <c r="N20" s="351"/>
    </row>
    <row r="21" spans="1:14" ht="18.75" thickBot="1">
      <c r="A21" s="36"/>
      <c r="C21" s="57" t="str">
        <f>'決算書不動産'!C15</f>
        <v>給料賃金</v>
      </c>
      <c r="D21" s="338">
        <f>'決算書不動産'!E15</f>
        <v>0</v>
      </c>
      <c r="E21" s="339">
        <f t="shared" si="0"/>
        <v>0</v>
      </c>
      <c r="F21" s="340">
        <f t="shared" si="1"/>
        <v>0</v>
      </c>
      <c r="G21" s="341"/>
      <c r="H21" s="342">
        <f t="shared" si="2"/>
        <v>0</v>
      </c>
      <c r="I21" s="135">
        <f t="shared" si="3"/>
        <v>0</v>
      </c>
      <c r="J21" s="355"/>
      <c r="K21" s="356"/>
      <c r="L21" s="344"/>
      <c r="M21" s="361"/>
      <c r="N21" s="346"/>
    </row>
    <row r="22" spans="1:14" ht="18.75" thickBot="1">
      <c r="A22" s="36"/>
      <c r="C22" s="57">
        <f>'決算書不動産'!C16</f>
        <v>0</v>
      </c>
      <c r="D22" s="338">
        <f>'決算書不動産'!E16</f>
        <v>0</v>
      </c>
      <c r="E22" s="339">
        <f t="shared" si="0"/>
        <v>0</v>
      </c>
      <c r="F22" s="340">
        <f t="shared" si="1"/>
        <v>0</v>
      </c>
      <c r="G22" s="341"/>
      <c r="H22" s="342">
        <f t="shared" si="2"/>
        <v>0</v>
      </c>
      <c r="I22" s="352">
        <f t="shared" si="3"/>
        <v>0</v>
      </c>
      <c r="J22" s="353"/>
      <c r="K22" s="363"/>
      <c r="L22" s="344"/>
      <c r="M22" s="364"/>
      <c r="N22" s="351"/>
    </row>
    <row r="23" spans="1:14" ht="18.75" thickBot="1">
      <c r="A23" s="36"/>
      <c r="C23" s="57">
        <f>'決算書不動産'!G5</f>
        <v>0</v>
      </c>
      <c r="D23" s="338">
        <f>'決算書不動産'!I5</f>
        <v>0</v>
      </c>
      <c r="E23" s="339">
        <f t="shared" si="0"/>
        <v>0</v>
      </c>
      <c r="F23" s="340">
        <f t="shared" si="1"/>
        <v>0</v>
      </c>
      <c r="G23" s="341"/>
      <c r="H23" s="342">
        <f t="shared" si="2"/>
        <v>0</v>
      </c>
      <c r="I23" s="352">
        <f t="shared" si="3"/>
        <v>0</v>
      </c>
      <c r="J23" s="353"/>
      <c r="K23" s="363"/>
      <c r="L23" s="344"/>
      <c r="M23" s="365"/>
      <c r="N23" s="351"/>
    </row>
    <row r="24" spans="1:14" ht="18.75" thickBot="1">
      <c r="A24" s="36"/>
      <c r="C24" s="57">
        <f>'決算書不動産'!G6</f>
        <v>0</v>
      </c>
      <c r="D24" s="338">
        <f>'決算書不動産'!I6</f>
        <v>0</v>
      </c>
      <c r="E24" s="339">
        <f t="shared" si="0"/>
        <v>0</v>
      </c>
      <c r="F24" s="340">
        <f t="shared" si="1"/>
        <v>0</v>
      </c>
      <c r="G24" s="341"/>
      <c r="H24" s="342">
        <f t="shared" si="2"/>
        <v>0</v>
      </c>
      <c r="I24" s="352">
        <f t="shared" si="3"/>
        <v>0</v>
      </c>
      <c r="J24" s="353"/>
      <c r="K24" s="363"/>
      <c r="L24" s="344"/>
      <c r="M24" s="365"/>
      <c r="N24" s="351"/>
    </row>
    <row r="25" spans="1:14" ht="18.75" thickBot="1">
      <c r="A25" s="36"/>
      <c r="C25" s="57">
        <f>'決算書不動産'!G7</f>
        <v>0</v>
      </c>
      <c r="D25" s="338">
        <f>'決算書不動産'!I7</f>
        <v>0</v>
      </c>
      <c r="E25" s="339">
        <f t="shared" si="0"/>
        <v>0</v>
      </c>
      <c r="F25" s="340">
        <f t="shared" si="1"/>
        <v>0</v>
      </c>
      <c r="G25" s="341"/>
      <c r="H25" s="342">
        <f t="shared" si="2"/>
        <v>0</v>
      </c>
      <c r="I25" s="352">
        <f t="shared" si="3"/>
        <v>0</v>
      </c>
      <c r="J25" s="353"/>
      <c r="K25" s="363"/>
      <c r="L25" s="344"/>
      <c r="M25" s="365"/>
      <c r="N25" s="351"/>
    </row>
    <row r="26" spans="1:14" ht="18.75" thickBot="1">
      <c r="A26" s="36"/>
      <c r="C26" s="57">
        <f>'決算書不動産'!G8</f>
        <v>0</v>
      </c>
      <c r="D26" s="338">
        <f>'決算書不動産'!I8</f>
        <v>0</v>
      </c>
      <c r="E26" s="339">
        <f t="shared" si="0"/>
        <v>0</v>
      </c>
      <c r="F26" s="340">
        <f t="shared" si="1"/>
        <v>0</v>
      </c>
      <c r="G26" s="341"/>
      <c r="H26" s="342">
        <f t="shared" si="2"/>
        <v>0</v>
      </c>
      <c r="I26" s="352">
        <f t="shared" si="3"/>
        <v>0</v>
      </c>
      <c r="J26" s="353"/>
      <c r="K26" s="363"/>
      <c r="L26" s="344"/>
      <c r="M26" s="365"/>
      <c r="N26" s="351"/>
    </row>
    <row r="27" spans="1:14" ht="18.75" thickBot="1">
      <c r="A27" s="36"/>
      <c r="C27" s="366" t="str">
        <f>'決算書不動産'!G9</f>
        <v>その他の経費</v>
      </c>
      <c r="D27" s="367">
        <f>'決算書不動産'!I9</f>
        <v>0</v>
      </c>
      <c r="E27" s="368">
        <f t="shared" si="0"/>
        <v>0</v>
      </c>
      <c r="F27" s="369">
        <f t="shared" si="1"/>
        <v>0</v>
      </c>
      <c r="G27" s="370"/>
      <c r="H27" s="371">
        <f t="shared" si="2"/>
        <v>0</v>
      </c>
      <c r="I27" s="372">
        <f t="shared" si="3"/>
        <v>0</v>
      </c>
      <c r="J27" s="353"/>
      <c r="K27" s="373"/>
      <c r="L27" s="374"/>
      <c r="M27" s="374"/>
      <c r="N27" s="351"/>
    </row>
    <row r="28" spans="1:14" ht="18" thickBot="1">
      <c r="A28" s="36"/>
      <c r="C28" s="375" t="s">
        <v>113</v>
      </c>
      <c r="D28" s="147">
        <f>SUM(D15:D27)</f>
        <v>0</v>
      </c>
      <c r="E28" s="147">
        <f>SUM(E15:E27)</f>
        <v>0</v>
      </c>
      <c r="F28" s="147">
        <f>SUM(F15:F27)</f>
        <v>0</v>
      </c>
      <c r="G28" s="376"/>
      <c r="H28" s="148">
        <f>SUM(H15:H27)</f>
        <v>0</v>
      </c>
      <c r="I28" s="149">
        <f>SUM(I15:I27)</f>
        <v>0</v>
      </c>
      <c r="J28" s="377"/>
      <c r="K28" s="378"/>
      <c r="L28" s="378"/>
      <c r="M28" s="378"/>
      <c r="N28" s="379"/>
    </row>
    <row r="29" ht="15">
      <c r="A29" s="36"/>
    </row>
    <row r="30" ht="15">
      <c r="A30" s="36"/>
    </row>
    <row r="31" ht="15">
      <c r="A31" s="36"/>
    </row>
  </sheetData>
  <sheetProtection/>
  <mergeCells count="17">
    <mergeCell ref="N13:N14"/>
    <mergeCell ref="C13:C14"/>
    <mergeCell ref="B3:I3"/>
    <mergeCell ref="B6:B9"/>
    <mergeCell ref="B4:B5"/>
    <mergeCell ref="J4:N4"/>
    <mergeCell ref="I13:I14"/>
    <mergeCell ref="J13:M13"/>
    <mergeCell ref="I4:I5"/>
    <mergeCell ref="C1:G1"/>
    <mergeCell ref="E13:F13"/>
    <mergeCell ref="G13:H14"/>
    <mergeCell ref="D4:D5"/>
    <mergeCell ref="C4:C5"/>
    <mergeCell ref="G4:H4"/>
    <mergeCell ref="D13:D14"/>
    <mergeCell ref="C12:I12"/>
  </mergeCells>
  <dataValidations count="1">
    <dataValidation allowBlank="1" showInputMessage="1" showErrorMessage="1" imeMode="off" sqref="G6:N10"/>
  </dataValidations>
  <printOptions horizontalCentered="1"/>
  <pageMargins left="0.31" right="0.31" top="0.78" bottom="0.51" header="0" footer="0"/>
  <pageSetup horizontalDpi="600" verticalDpi="600" orientation="portrait" paperSize="9" scale="80" r:id="rId4"/>
  <drawing r:id="rId3"/>
  <legacyDrawing r:id="rId2"/>
</worksheet>
</file>

<file path=xl/worksheets/sheet12.xml><?xml version="1.0" encoding="utf-8"?>
<worksheet xmlns="http://schemas.openxmlformats.org/spreadsheetml/2006/main" xmlns:r="http://schemas.openxmlformats.org/officeDocument/2006/relationships">
  <sheetPr codeName="Sheet12"/>
  <dimension ref="A1:G20"/>
  <sheetViews>
    <sheetView showRowColHeaders="0" zoomScale="200" zoomScaleNormal="200" zoomScalePageLayoutView="0" workbookViewId="0" topLeftCell="A1">
      <selection activeCell="D14" sqref="D14"/>
    </sheetView>
  </sheetViews>
  <sheetFormatPr defaultColWidth="10.00390625" defaultRowHeight="13.5"/>
  <cols>
    <col min="1" max="1" width="1.875" style="4" customWidth="1"/>
    <col min="2" max="2" width="13.875" style="4" bestFit="1" customWidth="1"/>
    <col min="3" max="4" width="10.00390625" style="4" customWidth="1"/>
    <col min="5" max="5" width="12.00390625" style="4" customWidth="1"/>
    <col min="6" max="16384" width="10.00390625" style="4" customWidth="1"/>
  </cols>
  <sheetData>
    <row r="1" spans="1:7" ht="15">
      <c r="A1" s="380"/>
      <c r="B1" s="380"/>
      <c r="C1" s="380"/>
      <c r="D1" s="380"/>
      <c r="E1" s="380"/>
      <c r="F1" s="380"/>
      <c r="G1" s="380"/>
    </row>
    <row r="2" spans="1:7" ht="15">
      <c r="A2" s="380"/>
      <c r="B2" s="725" t="s">
        <v>36</v>
      </c>
      <c r="C2" s="726"/>
      <c r="D2" s="726"/>
      <c r="E2" s="726"/>
      <c r="F2" s="380"/>
      <c r="G2" s="380"/>
    </row>
    <row r="3" spans="1:7" ht="15">
      <c r="A3" s="380"/>
      <c r="B3" s="726"/>
      <c r="C3" s="726"/>
      <c r="D3" s="726"/>
      <c r="E3" s="726"/>
      <c r="F3" s="380"/>
      <c r="G3" s="380"/>
    </row>
    <row r="4" spans="1:7" ht="15">
      <c r="A4" s="380"/>
      <c r="B4" s="727" t="s">
        <v>37</v>
      </c>
      <c r="C4" s="728"/>
      <c r="D4" s="728"/>
      <c r="E4" s="728"/>
      <c r="F4" s="380"/>
      <c r="G4" s="380"/>
    </row>
    <row r="5" spans="1:7" ht="15">
      <c r="A5" s="380"/>
      <c r="B5" s="728"/>
      <c r="C5" s="728"/>
      <c r="D5" s="728"/>
      <c r="E5" s="728"/>
      <c r="F5" s="380"/>
      <c r="G5" s="380"/>
    </row>
    <row r="6" spans="1:7" ht="15">
      <c r="A6" s="380"/>
      <c r="B6" s="727" t="s">
        <v>38</v>
      </c>
      <c r="C6" s="728"/>
      <c r="D6" s="728"/>
      <c r="E6" s="728"/>
      <c r="F6" s="380"/>
      <c r="G6" s="380"/>
    </row>
    <row r="7" spans="1:7" ht="15">
      <c r="A7" s="380"/>
      <c r="B7" s="728"/>
      <c r="C7" s="728"/>
      <c r="D7" s="728"/>
      <c r="E7" s="728"/>
      <c r="F7" s="380"/>
      <c r="G7" s="380"/>
    </row>
    <row r="8" spans="1:7" ht="15">
      <c r="A8" s="380"/>
      <c r="B8" s="727" t="s">
        <v>39</v>
      </c>
      <c r="C8" s="728"/>
      <c r="D8" s="728"/>
      <c r="E8" s="728"/>
      <c r="F8" s="380"/>
      <c r="G8" s="380"/>
    </row>
    <row r="9" spans="1:7" ht="15">
      <c r="A9" s="380"/>
      <c r="B9" s="728"/>
      <c r="C9" s="728"/>
      <c r="D9" s="728"/>
      <c r="E9" s="728"/>
      <c r="F9" s="380"/>
      <c r="G9" s="380"/>
    </row>
    <row r="10" spans="1:7" ht="7.5" customHeight="1">
      <c r="A10" s="380"/>
      <c r="B10" s="381"/>
      <c r="C10" s="381"/>
      <c r="D10" s="381"/>
      <c r="E10" s="381"/>
      <c r="F10" s="380"/>
      <c r="G10" s="380"/>
    </row>
    <row r="11" spans="1:7" ht="7.5" customHeight="1">
      <c r="A11" s="380"/>
      <c r="B11" s="381"/>
      <c r="C11" s="381"/>
      <c r="D11" s="381"/>
      <c r="E11" s="381"/>
      <c r="F11" s="380"/>
      <c r="G11" s="380"/>
    </row>
    <row r="12" spans="1:7" ht="7.5" customHeight="1">
      <c r="A12" s="380"/>
      <c r="B12" s="381"/>
      <c r="C12" s="381"/>
      <c r="D12" s="381"/>
      <c r="E12" s="381"/>
      <c r="F12" s="380"/>
      <c r="G12" s="380"/>
    </row>
    <row r="13" spans="1:7" ht="15">
      <c r="A13" s="380"/>
      <c r="B13" s="380"/>
      <c r="C13" s="382" t="s">
        <v>40</v>
      </c>
      <c r="D13" s="382" t="s">
        <v>41</v>
      </c>
      <c r="E13" s="380"/>
      <c r="F13" s="380"/>
      <c r="G13" s="380"/>
    </row>
    <row r="14" spans="1:7" ht="15">
      <c r="A14" s="380"/>
      <c r="B14" s="383">
        <f ca="1">NOW()</f>
        <v>41549.385188657405</v>
      </c>
      <c r="C14" s="384"/>
      <c r="D14" s="384"/>
      <c r="E14" s="380"/>
      <c r="F14" s="380"/>
      <c r="G14" s="380"/>
    </row>
    <row r="15" spans="1:7" ht="15">
      <c r="A15" s="380"/>
      <c r="B15" s="380"/>
      <c r="C15" s="380"/>
      <c r="D15" s="380"/>
      <c r="E15" s="380"/>
      <c r="F15" s="380"/>
      <c r="G15" s="380"/>
    </row>
    <row r="16" spans="1:7" ht="15">
      <c r="A16" s="380"/>
      <c r="B16" s="380"/>
      <c r="C16" s="380"/>
      <c r="D16" s="380"/>
      <c r="E16" s="380"/>
      <c r="F16" s="380"/>
      <c r="G16" s="380"/>
    </row>
    <row r="17" spans="1:7" ht="15">
      <c r="A17" s="380"/>
      <c r="B17" s="380"/>
      <c r="C17" s="380"/>
      <c r="D17" s="380"/>
      <c r="E17" s="380"/>
      <c r="F17" s="380"/>
      <c r="G17" s="380"/>
    </row>
    <row r="18" spans="1:7" ht="15">
      <c r="A18" s="380"/>
      <c r="B18" s="380"/>
      <c r="C18" s="380"/>
      <c r="D18" s="380"/>
      <c r="E18" s="380"/>
      <c r="F18" s="380"/>
      <c r="G18" s="380"/>
    </row>
    <row r="19" spans="1:7" ht="15">
      <c r="A19" s="380"/>
      <c r="B19" s="380"/>
      <c r="C19" s="380"/>
      <c r="D19" s="380"/>
      <c r="E19" s="380"/>
      <c r="F19" s="380"/>
      <c r="G19" s="380"/>
    </row>
    <row r="20" spans="1:7" ht="15">
      <c r="A20" s="380"/>
      <c r="B20" s="380"/>
      <c r="C20" s="380"/>
      <c r="D20" s="380"/>
      <c r="E20" s="380"/>
      <c r="F20" s="380"/>
      <c r="G20" s="380"/>
    </row>
  </sheetData>
  <sheetProtection/>
  <mergeCells count="4">
    <mergeCell ref="B2:E3"/>
    <mergeCell ref="B8:E9"/>
    <mergeCell ref="B4:E5"/>
    <mergeCell ref="B6:E7"/>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9">
    <tabColor indexed="50"/>
  </sheetPr>
  <dimension ref="A1:M43"/>
  <sheetViews>
    <sheetView zoomScale="75" zoomScaleNormal="75" zoomScalePageLayoutView="0" workbookViewId="0" topLeftCell="A1">
      <selection activeCell="A1" sqref="A1:IV16384"/>
    </sheetView>
  </sheetViews>
  <sheetFormatPr defaultColWidth="10.00390625" defaultRowHeight="13.5"/>
  <cols>
    <col min="1" max="1" width="4.25390625" style="4" bestFit="1" customWidth="1"/>
    <col min="2" max="2" width="2.125" style="4" customWidth="1"/>
    <col min="3" max="3" width="6.00390625" style="4" customWidth="1"/>
    <col min="4" max="4" width="24.625" style="4" customWidth="1"/>
    <col min="5" max="10" width="14.375" style="4" customWidth="1"/>
    <col min="11" max="12" width="13.25390625" style="4" customWidth="1"/>
    <col min="13" max="13" width="29.625" style="4" customWidth="1"/>
    <col min="14" max="16384" width="10.00390625" style="4" customWidth="1"/>
  </cols>
  <sheetData>
    <row r="1" spans="1:13" ht="27" customHeight="1">
      <c r="A1" s="36"/>
      <c r="B1" s="37"/>
      <c r="C1" s="38"/>
      <c r="D1" s="39"/>
      <c r="E1" s="40"/>
      <c r="F1" s="40"/>
      <c r="G1" s="40"/>
      <c r="H1" s="40"/>
      <c r="I1" s="40"/>
      <c r="J1" s="40"/>
      <c r="K1" s="40"/>
      <c r="L1" s="40"/>
      <c r="M1" s="397">
        <f>SUMIF('[2]複合仕訳'!$G$19:$M$19,"第2種消費税",'[2]複合仕訳'!$G$4:$M$4)</f>
        <v>0</v>
      </c>
    </row>
    <row r="2" spans="1:13" ht="24.75" thickBot="1">
      <c r="A2" s="41"/>
      <c r="B2" s="38"/>
      <c r="C2" s="41"/>
      <c r="D2" s="429" t="s">
        <v>82</v>
      </c>
      <c r="E2" s="429"/>
      <c r="F2" s="429"/>
      <c r="G2" s="429"/>
      <c r="H2" s="429"/>
      <c r="I2" s="429"/>
      <c r="J2" s="42"/>
      <c r="K2" s="43"/>
      <c r="L2" s="43"/>
      <c r="M2" s="44"/>
    </row>
    <row r="3" spans="1:13" ht="18">
      <c r="A3" s="41"/>
      <c r="B3" s="38"/>
      <c r="C3" s="430" t="s">
        <v>83</v>
      </c>
      <c r="D3" s="431"/>
      <c r="E3" s="440" t="s">
        <v>84</v>
      </c>
      <c r="F3" s="443" t="s">
        <v>85</v>
      </c>
      <c r="G3" s="440" t="s">
        <v>86</v>
      </c>
      <c r="H3" s="436" t="s">
        <v>87</v>
      </c>
      <c r="I3" s="437"/>
      <c r="J3" s="426" t="s">
        <v>88</v>
      </c>
      <c r="K3" s="424" t="s">
        <v>89</v>
      </c>
      <c r="L3" s="425"/>
      <c r="M3" s="41"/>
    </row>
    <row r="4" spans="1:13" ht="18">
      <c r="A4" s="39"/>
      <c r="B4" s="46"/>
      <c r="C4" s="432"/>
      <c r="D4" s="433"/>
      <c r="E4" s="441"/>
      <c r="F4" s="444"/>
      <c r="G4" s="446"/>
      <c r="H4" s="438"/>
      <c r="I4" s="439"/>
      <c r="J4" s="427"/>
      <c r="K4" s="420" t="s">
        <v>42</v>
      </c>
      <c r="L4" s="422" t="s">
        <v>43</v>
      </c>
      <c r="M4" s="39"/>
    </row>
    <row r="5" spans="1:13" ht="18.75" thickBot="1">
      <c r="A5" s="41"/>
      <c r="B5" s="38"/>
      <c r="C5" s="434"/>
      <c r="D5" s="435"/>
      <c r="E5" s="442"/>
      <c r="F5" s="445"/>
      <c r="G5" s="447"/>
      <c r="H5" s="48" t="s">
        <v>90</v>
      </c>
      <c r="I5" s="48" t="s">
        <v>91</v>
      </c>
      <c r="J5" s="428"/>
      <c r="K5" s="421"/>
      <c r="L5" s="423"/>
      <c r="M5" s="41"/>
    </row>
    <row r="6" spans="1:13" ht="21.75" customHeight="1" thickBot="1">
      <c r="A6" s="36">
        <v>1</v>
      </c>
      <c r="B6" s="49"/>
      <c r="C6" s="451"/>
      <c r="D6" s="50" t="str">
        <f>'[2]決算書'!C11</f>
        <v>販売金額(売上高)</v>
      </c>
      <c r="E6" s="51">
        <f>SUMIF('[2]収益収入'!$X$10:$X$5000,'売上修正'!A6,'[2]収益収入'!$O$10:$O$5000)+SUMIF('[2]複合仕訳'!$G$15:$M$15,A6,'[2]複合仕訳'!$G$4:$M$4)</f>
        <v>0</v>
      </c>
      <c r="F6" s="52">
        <f>SUM(K6:L6)</f>
        <v>0</v>
      </c>
      <c r="G6" s="52">
        <f>E6-F6</f>
        <v>0</v>
      </c>
      <c r="H6" s="53">
        <f>SUMIF('[2]収益収入'!$X$10:$X$5000,'売上修正'!A6,'[2]収益収入'!$AJ$10:$AJ$5000)+SUMIF('[2]複合仕訳'!$G$15:$M$15,A6,'[2]複合仕訳'!$G$5:$M$5)</f>
        <v>0</v>
      </c>
      <c r="I6" s="53">
        <f>SUMIF('[2]収益収入'!$X$10:$X$5000,'売上修正'!A6,'[2]収益収入'!$AK$10:$AK$5000)+SUMIF('[2]複合仕訳'!$G$15:$M$15,A6,'[2]複合仕訳'!$G$6:$M$6)</f>
        <v>0</v>
      </c>
      <c r="J6" s="54">
        <f aca="true" t="shared" si="0" ref="J6:J11">G6-H6-I6</f>
        <v>0</v>
      </c>
      <c r="K6" s="55"/>
      <c r="L6" s="56"/>
      <c r="M6" s="36"/>
    </row>
    <row r="7" spans="1:13" ht="35.25" customHeight="1" thickBot="1">
      <c r="A7" s="36">
        <v>2</v>
      </c>
      <c r="B7" s="49"/>
      <c r="C7" s="451"/>
      <c r="D7" s="57" t="str">
        <f>'[2]決算書'!C12</f>
        <v>家 事 消 費
事 業 消 費</v>
      </c>
      <c r="E7" s="58">
        <f>SUMIF('[2]収益収入'!$X$10:$X$5000,'売上修正'!A7,'[2]収益収入'!$O$10:$O$5000)+SUMIF('[2]複合仕訳'!$G$15:$M$15,A7,'[2]複合仕訳'!$G$4:$M$4)</f>
        <v>0</v>
      </c>
      <c r="F7" s="59"/>
      <c r="G7" s="60">
        <f>E7</f>
        <v>0</v>
      </c>
      <c r="H7" s="61">
        <f>SUMIF('[2]収益収入'!$X$10:$X$5000,'売上修正'!A7,'[2]収益収入'!$AJ$10:$AJ$5000)+SUMIF('[2]複合仕訳'!$G$15:$M$15,A7,'[2]複合仕訳'!$G$5:$M$5)</f>
        <v>0</v>
      </c>
      <c r="I7" s="61">
        <f>SUMIF('[2]収益収入'!$X$10:$X$5000,'売上修正'!A7,'[2]収益収入'!$AK$10:$AK$5000)+SUMIF('[2]複合仕訳'!$G$15:$M$15,A7,'[2]複合仕訳'!$G$6:$M$6)</f>
        <v>0</v>
      </c>
      <c r="J7" s="62">
        <f t="shared" si="0"/>
        <v>0</v>
      </c>
      <c r="K7" s="63"/>
      <c r="L7" s="64"/>
      <c r="M7" s="36"/>
    </row>
    <row r="8" spans="1:13" ht="24" customHeight="1" thickBot="1">
      <c r="A8" s="36">
        <v>3</v>
      </c>
      <c r="B8" s="49"/>
      <c r="C8" s="451"/>
      <c r="D8" s="65" t="str">
        <f>'[2]決算書'!C13</f>
        <v>雑収入</v>
      </c>
      <c r="E8" s="66">
        <f>SUMIF('[2]収益収入'!$X$10:$X$5000,3,'[2]収益収入'!$O$10:$O$5000)+SUMIF('[2]収益収入'!$X$10:$X$5000,4,'[2]収益収入'!$O$10:$O$5000)+SUMIF('[2]複合仕訳'!$G$15:$M$15,3,'[2]複合仕訳'!$G$4:$M$4)+SUMIF('[2]複合仕訳'!$G$15:$M$15,4,'[2]複合仕訳'!$G$4:$M$4)</f>
        <v>0</v>
      </c>
      <c r="F8" s="67">
        <f>SUM(K8:L8)</f>
        <v>0</v>
      </c>
      <c r="G8" s="67">
        <f>E8-F8</f>
        <v>0</v>
      </c>
      <c r="H8" s="68">
        <f>SUMIF('[2]収益収入'!$X$10:$X$5000,3,'[2]収益収入'!$AJ$10:$AJ$5000)+SUMIF('[2]収益収入'!$X$10:$X$5000,4,'[2]収益収入'!$AJ$10:$AJ$5000)+SUMIF('[2]複合仕訳'!$G$15:$M$15,3,'[2]複合仕訳'!$G$5:$M$5)+SUMIF('[2]複合仕訳'!$G$15:$M$15,4,'[2]複合仕訳'!$G$5:$M$5)</f>
        <v>0</v>
      </c>
      <c r="I8" s="68">
        <f>SUMIF('[2]収益収入'!$X$10:$X$5000,3,'[2]収益収入'!$AK$10:$AK$5000)+SUMIF('[2]収益収入'!$X$10:$X$5000,4,'[2]収益収入'!$AK$10:$AK$5000)+SUMIF('[2]複合仕訳'!$G$15:$M$15,3,'[2]複合仕訳'!$G$6:$M$6)+SUMIF('[2]複合仕訳'!$G$15:$M$15,4,'[2]複合仕訳'!$G$6:$M$6)</f>
        <v>0</v>
      </c>
      <c r="J8" s="69">
        <f t="shared" si="0"/>
        <v>0</v>
      </c>
      <c r="K8" s="55"/>
      <c r="L8" s="55"/>
      <c r="M8" s="36"/>
    </row>
    <row r="9" spans="1:13" ht="21.75" customHeight="1" thickBot="1">
      <c r="A9" s="36">
        <v>39</v>
      </c>
      <c r="B9" s="49"/>
      <c r="C9" s="451"/>
      <c r="D9" s="70" t="s">
        <v>93</v>
      </c>
      <c r="E9" s="71">
        <f>SUMIF('[2]収益収入'!$X$10:$X$5000,'売上修正'!A9,'[2]収益収入'!$O$10:$O$5000)+SUMIF('[2]複合仕訳'!$G$15:$M$15,A9,'[2]複合仕訳'!$G$4:$M$4)</f>
        <v>0</v>
      </c>
      <c r="F9" s="72"/>
      <c r="G9" s="73">
        <f>E9</f>
        <v>0</v>
      </c>
      <c r="H9" s="74">
        <f>SUMIF('[2]収益収入'!$X$10:$X$5000,'売上修正'!A9,'[2]収益収入'!$AJ$10:$AJ$5000)+SUMIF('[2]複合仕訳'!$G$15:$M$15,A9,'[2]複合仕訳'!$G$5:$M$5)</f>
        <v>0</v>
      </c>
      <c r="I9" s="74">
        <f>SUMIF('[2]収益収入'!$X$10:$X$5000,'売上修正'!A9,'[2]収益収入'!$AK$10:$AK$5000)+SUMIF('[2]複合仕訳'!$G$15:$M$15,A9,'[2]複合仕訳'!$G$6:$M$6)</f>
        <v>0</v>
      </c>
      <c r="J9" s="75">
        <f t="shared" si="0"/>
        <v>0</v>
      </c>
      <c r="K9" s="76"/>
      <c r="L9" s="77"/>
      <c r="M9" s="36"/>
    </row>
    <row r="10" spans="1:13" ht="36.75" thickBot="1">
      <c r="A10" s="36">
        <v>51</v>
      </c>
      <c r="B10" s="49"/>
      <c r="C10" s="451"/>
      <c r="D10" s="70" t="s">
        <v>94</v>
      </c>
      <c r="E10" s="71">
        <f>SUMIF('[2]収益収入'!$AC$10:$AC$5000,A10,'[2]収益収入'!$F$10:$F$5000)+SUMIF('[2]複合仕訳'!$G$15:$M$15,A10,'[2]複合仕訳'!$G$4:$M$4)</f>
        <v>0</v>
      </c>
      <c r="F10" s="78"/>
      <c r="G10" s="73">
        <f>E10</f>
        <v>0</v>
      </c>
      <c r="H10" s="74">
        <f>SUMIF('[2]収益収入'!$AC$10:$AC$5000,'売上修正'!A10,'[2]収益収入'!$AJ$10:$AJ$5000)+SUMIF('[2]複合仕訳'!$G$15:$M$15,A10,'[2]複合仕訳'!$G$5:$M$5)</f>
        <v>0</v>
      </c>
      <c r="I10" s="74">
        <f>SUMIF('[2]収益収入'!$AC$10:$AC$5000,'売上修正'!A10,'[2]収益収入'!$AK$10:$AK$5000)+SUMIF('[2]複合仕訳'!$G$15:$M$15,A10,'[2]複合仕訳'!$G$6:$M$6)</f>
        <v>0</v>
      </c>
      <c r="J10" s="75">
        <f t="shared" si="0"/>
        <v>0</v>
      </c>
      <c r="K10" s="79"/>
      <c r="L10" s="80"/>
      <c r="M10" s="36"/>
    </row>
    <row r="11" spans="1:13" ht="36.75" thickBot="1">
      <c r="A11" s="36">
        <v>52</v>
      </c>
      <c r="B11" s="49"/>
      <c r="C11" s="451"/>
      <c r="D11" s="70" t="s">
        <v>95</v>
      </c>
      <c r="E11" s="71">
        <f>SUMIF('[2]収益収入'!$AC$10:$AC$5000,'売上修正'!A11,'[2]収益収入'!$F$10:$F$5000)+SUMIF('[2]複合仕訳'!$G$15:$M$15,A11,'[2]複合仕訳'!$G$4:$M$4)</f>
        <v>0</v>
      </c>
      <c r="F11" s="72"/>
      <c r="G11" s="73">
        <f>E11</f>
        <v>0</v>
      </c>
      <c r="H11" s="74">
        <f>SUMIF('[2]収益収入'!$AC$10:$AC$5000,'売上修正'!A11,'[2]収益収入'!$AJ$10:$AJ$5000)+SUMIF('[2]複合仕訳'!$G$15:$M$15,A11,'[2]複合仕訳'!$G$5:$M$5)</f>
        <v>0</v>
      </c>
      <c r="I11" s="74">
        <f>SUMIF('[2]収益収入'!$AC$10:$AC$5000,'売上修正'!A11,'[2]収益収入'!$AK$10:$AK$5000)+SUMIF('[2]複合仕訳'!$G$15:$M$15,A11,'[2]複合仕訳'!$G$6:$M$6)</f>
        <v>0</v>
      </c>
      <c r="J11" s="75">
        <f t="shared" si="0"/>
        <v>0</v>
      </c>
      <c r="K11" s="81"/>
      <c r="L11" s="82"/>
      <c r="M11" s="36"/>
    </row>
    <row r="12" spans="1:13" ht="24.75" customHeight="1" thickBot="1">
      <c r="A12" s="36"/>
      <c r="B12" s="49"/>
      <c r="C12" s="452"/>
      <c r="D12" s="83" t="s">
        <v>347</v>
      </c>
      <c r="E12" s="84">
        <f aca="true" t="shared" si="1" ref="E12:J12">SUM(E6:E11)</f>
        <v>0</v>
      </c>
      <c r="F12" s="84">
        <f t="shared" si="1"/>
        <v>0</v>
      </c>
      <c r="G12" s="84">
        <f t="shared" si="1"/>
        <v>0</v>
      </c>
      <c r="H12" s="84">
        <f t="shared" si="1"/>
        <v>0</v>
      </c>
      <c r="I12" s="84">
        <f t="shared" si="1"/>
        <v>0</v>
      </c>
      <c r="J12" s="85">
        <f t="shared" si="1"/>
        <v>0</v>
      </c>
      <c r="K12" s="86"/>
      <c r="L12" s="87"/>
      <c r="M12" s="36"/>
    </row>
    <row r="13" spans="1:13" ht="6" customHeight="1">
      <c r="A13" s="36"/>
      <c r="B13" s="49"/>
      <c r="C13" s="88"/>
      <c r="D13" s="89"/>
      <c r="E13" s="90"/>
      <c r="F13" s="90"/>
      <c r="G13" s="90"/>
      <c r="H13" s="91"/>
      <c r="I13" s="91"/>
      <c r="J13" s="90"/>
      <c r="K13" s="92"/>
      <c r="L13" s="93"/>
      <c r="M13" s="36"/>
    </row>
    <row r="14" spans="1:13" ht="6" customHeight="1" thickBot="1">
      <c r="A14" s="36"/>
      <c r="B14" s="49"/>
      <c r="C14" s="88"/>
      <c r="D14" s="89"/>
      <c r="E14" s="90"/>
      <c r="F14" s="90"/>
      <c r="G14" s="90"/>
      <c r="H14" s="90"/>
      <c r="I14" s="90"/>
      <c r="J14" s="90"/>
      <c r="K14" s="92"/>
      <c r="L14" s="86"/>
      <c r="M14" s="36"/>
    </row>
    <row r="15" spans="1:13" ht="18" thickBot="1">
      <c r="A15" s="36"/>
      <c r="B15" s="37"/>
      <c r="C15" s="448"/>
      <c r="D15" s="94" t="s">
        <v>97</v>
      </c>
      <c r="E15" s="74">
        <f>SUMIF('[2]収益収入'!$X$10:$X$5000,40,'[2]収益収入'!$F$10:$F$5000)+SUMIF('[2]複合仕訳'!$G$15:$M$15,40,'[2]複合仕訳'!$G$4:$M$4)</f>
        <v>0</v>
      </c>
      <c r="F15" s="95"/>
      <c r="G15" s="96">
        <f>E15</f>
        <v>0</v>
      </c>
      <c r="H15" s="52">
        <f>E15</f>
        <v>0</v>
      </c>
      <c r="I15" s="52"/>
      <c r="J15" s="75">
        <f>G15-H15-I15</f>
        <v>0</v>
      </c>
      <c r="K15" s="97"/>
      <c r="L15" s="98"/>
      <c r="M15" s="99"/>
    </row>
    <row r="16" spans="1:13" ht="36.75" thickBot="1">
      <c r="A16" s="36">
        <v>49</v>
      </c>
      <c r="B16" s="37"/>
      <c r="C16" s="449"/>
      <c r="D16" s="70" t="s">
        <v>98</v>
      </c>
      <c r="E16" s="74">
        <f>SUMIF('[2]収益収入'!$AC$10:$AC$5000,'売上修正'!A16,'[2]収益収入'!$F$10:$F$5000)+SUMIF('[2]複合仕訳'!$G$15:$M$15,A16,'[2]複合仕訳'!$G$4:$M$4)</f>
        <v>0</v>
      </c>
      <c r="F16" s="72"/>
      <c r="G16" s="73">
        <f>E16</f>
        <v>0</v>
      </c>
      <c r="H16" s="74">
        <f>SUMIF('[2]収益収入'!$AC$10:$AC$5000,'売上修正'!A16,'[2]収益収入'!$AJ$10:$AJ$5000)+SUMIF('[2]複合仕訳'!$G$15:$M$15,A16,'[2]複合仕訳'!$G$5:$M$5)</f>
        <v>0</v>
      </c>
      <c r="I16" s="74">
        <f>SUMIF('[2]収益収入'!$AC$10:$AC$5000,'売上修正'!A16,'[2]収益収入'!$AK$10:$AK$5000)+SUMIF('[2]複合仕訳'!$G$15:$M$15,A16,'[2]複合仕訳'!$G$6:$M$6)</f>
        <v>0</v>
      </c>
      <c r="J16" s="75">
        <f>G16-H16-I16</f>
        <v>0</v>
      </c>
      <c r="K16" s="79"/>
      <c r="L16" s="80"/>
      <c r="M16" s="36"/>
    </row>
    <row r="17" spans="1:13" ht="36.75" thickBot="1">
      <c r="A17" s="36">
        <v>50</v>
      </c>
      <c r="B17" s="37"/>
      <c r="C17" s="449"/>
      <c r="D17" s="70" t="s">
        <v>99</v>
      </c>
      <c r="E17" s="74">
        <f>SUMIF('[2]収益収入'!$AC$10:$AC$5000,'売上修正'!A17,'[2]収益収入'!$F$10:$F$5000)+SUMIF('[2]複合仕訳'!$G$15:$M$15,A17,'[2]複合仕訳'!$G$4:$M$4)</f>
        <v>0</v>
      </c>
      <c r="F17" s="72"/>
      <c r="G17" s="73">
        <f>E17</f>
        <v>0</v>
      </c>
      <c r="H17" s="74">
        <f>SUMIF('[2]収益収入'!$AC$10:$AC$5000,'売上修正'!A17,'[2]収益収入'!$AJ$10:$AJ$5000)+SUMIF('[2]複合仕訳'!$G$15:$M$15,A17,'[2]複合仕訳'!$G$5:$M$5)</f>
        <v>0</v>
      </c>
      <c r="I17" s="74">
        <f>SUMIF('[2]収益収入'!$AC$10:$AC$5000,'売上修正'!A17,'[2]収益収入'!$AK$10:$AK$5000)+SUMIF('[2]複合仕訳'!$G$15:$M$15,A17,'[2]複合仕訳'!$G$6:$M$6)</f>
        <v>0</v>
      </c>
      <c r="J17" s="75">
        <f>G17-H17-I17</f>
        <v>0</v>
      </c>
      <c r="K17" s="79"/>
      <c r="L17" s="80"/>
      <c r="M17" s="36"/>
    </row>
    <row r="18" spans="1:13" ht="26.25" customHeight="1" thickBot="1">
      <c r="A18" s="36">
        <v>48</v>
      </c>
      <c r="B18" s="37"/>
      <c r="C18" s="449"/>
      <c r="D18" s="70" t="s">
        <v>100</v>
      </c>
      <c r="E18" s="74">
        <f>SUMIF('[2]収益収入'!$AC$10:$AC$5000,'売上修正'!A18,'[2]収益収入'!$F$10:$F$5000)+SUMIF('[2]複合仕訳'!$G$15:$M$15,A18,'[2]複合仕訳'!$G$4:$M$4)</f>
        <v>0</v>
      </c>
      <c r="F18" s="72"/>
      <c r="G18" s="73">
        <f>E18</f>
        <v>0</v>
      </c>
      <c r="H18" s="74">
        <f>SUMIF('[2]収益収入'!$AC$10:$AC$5000,'売上修正'!A18,'[2]収益収入'!$AJ$10:$AJ$5000)+SUMIF('[2]複合仕訳'!$G$15:$M$15,A18,'[2]複合仕訳'!$G$5:$M$5)</f>
        <v>0</v>
      </c>
      <c r="I18" s="74">
        <f>SUMIF('[2]収益収入'!$AC$10:$AC$5000,'売上修正'!A18,'[2]収益収入'!$AK$10:$AK$5000)+SUMIF('[2]複合仕訳'!$G$15:$M$15,A18,'[2]複合仕訳'!$G$6:$M$6)</f>
        <v>0</v>
      </c>
      <c r="J18" s="75">
        <f>G18-H18-I18</f>
        <v>0</v>
      </c>
      <c r="K18" s="81"/>
      <c r="L18" s="82"/>
      <c r="M18" s="36"/>
    </row>
    <row r="19" spans="1:13" ht="24" customHeight="1" thickBot="1">
      <c r="A19" s="36"/>
      <c r="B19" s="37"/>
      <c r="C19" s="449"/>
      <c r="D19" s="100" t="s">
        <v>101</v>
      </c>
      <c r="E19" s="85">
        <f aca="true" t="shared" si="2" ref="E19:J19">SUM(E16:E18)</f>
        <v>0</v>
      </c>
      <c r="F19" s="85">
        <f t="shared" si="2"/>
        <v>0</v>
      </c>
      <c r="G19" s="85">
        <f t="shared" si="2"/>
        <v>0</v>
      </c>
      <c r="H19" s="85">
        <f t="shared" si="2"/>
        <v>0</v>
      </c>
      <c r="I19" s="85">
        <f t="shared" si="2"/>
        <v>0</v>
      </c>
      <c r="J19" s="85">
        <f t="shared" si="2"/>
        <v>0</v>
      </c>
      <c r="K19" s="101"/>
      <c r="L19" s="102"/>
      <c r="M19" s="36"/>
    </row>
    <row r="20" spans="1:13" ht="18" thickBot="1">
      <c r="A20" s="36"/>
      <c r="B20" s="37"/>
      <c r="C20" s="450"/>
      <c r="D20" s="103" t="s">
        <v>347</v>
      </c>
      <c r="E20" s="85">
        <f>E15+E19</f>
        <v>0</v>
      </c>
      <c r="F20" s="85"/>
      <c r="G20" s="85">
        <f>G15+G19</f>
        <v>0</v>
      </c>
      <c r="H20" s="85">
        <f>H15+H19</f>
        <v>0</v>
      </c>
      <c r="I20" s="85">
        <f>I15+I19</f>
        <v>0</v>
      </c>
      <c r="J20" s="85">
        <f>J15+J19</f>
        <v>0</v>
      </c>
      <c r="K20" s="101"/>
      <c r="L20" s="102"/>
      <c r="M20" s="36"/>
    </row>
    <row r="21" spans="1:13" ht="6.75" customHeight="1">
      <c r="A21" s="36"/>
      <c r="B21" s="37"/>
      <c r="C21" s="104"/>
      <c r="D21" s="105"/>
      <c r="E21" s="90"/>
      <c r="F21" s="90"/>
      <c r="G21" s="90"/>
      <c r="H21" s="90"/>
      <c r="I21" s="90"/>
      <c r="J21" s="90"/>
      <c r="K21" s="106"/>
      <c r="L21" s="106"/>
      <c r="M21" s="36"/>
    </row>
    <row r="22" spans="1:13" ht="6.75" customHeight="1" hidden="1" thickBot="1">
      <c r="A22" s="99"/>
      <c r="B22" s="107"/>
      <c r="C22" s="88"/>
      <c r="D22" s="108"/>
      <c r="E22" s="90"/>
      <c r="F22" s="90"/>
      <c r="G22" s="90"/>
      <c r="H22" s="90"/>
      <c r="I22" s="90"/>
      <c r="J22" s="90"/>
      <c r="K22" s="106"/>
      <c r="L22" s="106"/>
      <c r="M22" s="99"/>
    </row>
    <row r="23" spans="1:13" ht="18" hidden="1" thickBot="1">
      <c r="A23" s="36"/>
      <c r="B23" s="36"/>
      <c r="C23" s="457"/>
      <c r="D23" s="458" t="s">
        <v>83</v>
      </c>
      <c r="E23" s="440" t="s">
        <v>84</v>
      </c>
      <c r="F23" s="109"/>
      <c r="G23" s="109"/>
      <c r="H23" s="436" t="s">
        <v>87</v>
      </c>
      <c r="I23" s="437"/>
      <c r="J23" s="426" t="s">
        <v>88</v>
      </c>
      <c r="K23" s="36"/>
      <c r="L23" s="36"/>
      <c r="M23" s="36"/>
    </row>
    <row r="24" spans="1:13" ht="18" hidden="1" thickBot="1">
      <c r="A24" s="36"/>
      <c r="B24" s="36"/>
      <c r="C24" s="457"/>
      <c r="D24" s="459"/>
      <c r="E24" s="460"/>
      <c r="F24" s="110"/>
      <c r="G24" s="110"/>
      <c r="H24" s="111" t="s">
        <v>90</v>
      </c>
      <c r="I24" s="111" t="s">
        <v>91</v>
      </c>
      <c r="J24" s="453"/>
      <c r="K24" s="36"/>
      <c r="L24" s="36"/>
      <c r="M24" s="36"/>
    </row>
    <row r="25" spans="1:13" ht="18" hidden="1" thickBot="1">
      <c r="A25" s="36"/>
      <c r="B25" s="36"/>
      <c r="C25" s="454" t="s">
        <v>102</v>
      </c>
      <c r="D25" s="113" t="str">
        <f>'不動産売上仕入修正'!C6</f>
        <v>賃貸料</v>
      </c>
      <c r="E25" s="114">
        <f>'不動産売上仕入修正'!D6</f>
        <v>0</v>
      </c>
      <c r="F25" s="114"/>
      <c r="G25" s="114"/>
      <c r="H25" s="114">
        <f>'不動産売上仕入修正'!G6</f>
        <v>0</v>
      </c>
      <c r="I25" s="115">
        <f>'不動産売上仕入修正'!H6</f>
        <v>0</v>
      </c>
      <c r="J25" s="75">
        <f>'不動産売上仕入修正'!I6</f>
        <v>0</v>
      </c>
      <c r="K25" s="36"/>
      <c r="L25" s="36"/>
      <c r="M25" s="36"/>
    </row>
    <row r="26" spans="1:13" ht="35.25" hidden="1" thickBot="1">
      <c r="A26" s="36"/>
      <c r="B26" s="36"/>
      <c r="C26" s="455"/>
      <c r="D26" s="116" t="str">
        <f>'不動産売上仕入修正'!C7</f>
        <v>礼金・権利金
更新料</v>
      </c>
      <c r="E26" s="114">
        <f>'不動産売上仕入修正'!D7</f>
        <v>0</v>
      </c>
      <c r="F26" s="114"/>
      <c r="G26" s="114"/>
      <c r="H26" s="114">
        <f>'不動産売上仕入修正'!G7</f>
        <v>0</v>
      </c>
      <c r="I26" s="115">
        <f>'不動産売上仕入修正'!H7</f>
        <v>0</v>
      </c>
      <c r="J26" s="75">
        <f>'不動産売上仕入修正'!I7</f>
        <v>0</v>
      </c>
      <c r="K26" s="36"/>
      <c r="L26" s="36"/>
      <c r="M26" s="36"/>
    </row>
    <row r="27" spans="1:13" ht="18" hidden="1" thickBot="1">
      <c r="A27" s="36"/>
      <c r="B27" s="36"/>
      <c r="C27" s="455"/>
      <c r="D27" s="117">
        <f>'不動産売上仕入修正'!C8</f>
        <v>0</v>
      </c>
      <c r="E27" s="114">
        <f>'不動産売上仕入修正'!D8</f>
        <v>0</v>
      </c>
      <c r="F27" s="114"/>
      <c r="G27" s="114"/>
      <c r="H27" s="114">
        <f>'不動産売上仕入修正'!G8</f>
        <v>0</v>
      </c>
      <c r="I27" s="115">
        <f>'不動産売上仕入修正'!H8</f>
        <v>0</v>
      </c>
      <c r="J27" s="75">
        <f>'不動産売上仕入修正'!I8</f>
        <v>0</v>
      </c>
      <c r="K27" s="36"/>
      <c r="L27" s="36"/>
      <c r="M27" s="36"/>
    </row>
    <row r="28" spans="1:13" ht="18.75" hidden="1" thickBot="1">
      <c r="A28" s="36"/>
      <c r="B28" s="36"/>
      <c r="C28" s="456"/>
      <c r="D28" s="118" t="str">
        <f>'不動産売上仕入修正'!C9</f>
        <v>合計</v>
      </c>
      <c r="E28" s="85">
        <f>'不動産売上仕入修正'!D9</f>
        <v>0</v>
      </c>
      <c r="F28" s="85"/>
      <c r="G28" s="85"/>
      <c r="H28" s="85">
        <f>'不動産売上仕入修正'!G9</f>
        <v>0</v>
      </c>
      <c r="I28" s="84">
        <f>'不動産売上仕入修正'!H9</f>
        <v>0</v>
      </c>
      <c r="J28" s="85">
        <f>'不動産売上仕入修正'!I9</f>
        <v>0</v>
      </c>
      <c r="K28" s="36"/>
      <c r="L28" s="36"/>
      <c r="M28" s="36"/>
    </row>
    <row r="29" spans="1:13" ht="18" hidden="1">
      <c r="A29" s="36"/>
      <c r="B29" s="36"/>
      <c r="C29" s="119"/>
      <c r="D29" s="120"/>
      <c r="E29" s="90"/>
      <c r="F29" s="90"/>
      <c r="G29" s="90"/>
      <c r="H29" s="90"/>
      <c r="I29" s="90"/>
      <c r="J29" s="90"/>
      <c r="K29" s="36"/>
      <c r="L29" s="36"/>
      <c r="M29" s="36"/>
    </row>
    <row r="30" spans="1:13" ht="18">
      <c r="A30" s="36"/>
      <c r="B30" s="37"/>
      <c r="C30" s="38"/>
      <c r="D30" s="39"/>
      <c r="E30" s="40"/>
      <c r="F30" s="40"/>
      <c r="G30" s="40"/>
      <c r="H30" s="40"/>
      <c r="I30" s="40"/>
      <c r="J30" s="40"/>
      <c r="K30" s="40"/>
      <c r="L30" s="40"/>
      <c r="M30" s="36"/>
    </row>
    <row r="31" spans="1:13" ht="15">
      <c r="A31" s="36"/>
      <c r="B31" s="37"/>
      <c r="C31" s="38"/>
      <c r="D31" s="393" t="s">
        <v>348</v>
      </c>
      <c r="E31" s="394">
        <f>SUMIF('[2]収益収入'!AI$10:AI$5000,"第2種消費税",'[2]収益収入'!AL$10:AL$5000)+SUMIF('[2]複合仕訳'!$G$19:$M$19,"第2種消費税",'[2]複合仕訳'!G$12:M$12)</f>
        <v>0</v>
      </c>
      <c r="F31" s="394"/>
      <c r="G31" s="395"/>
      <c r="H31" s="60">
        <f>E31+F31</f>
        <v>0</v>
      </c>
      <c r="I31" s="40"/>
      <c r="J31" s="40"/>
      <c r="K31" s="40"/>
      <c r="L31" s="40"/>
      <c r="M31" s="36"/>
    </row>
    <row r="32" spans="1:13" ht="15">
      <c r="A32" s="36"/>
      <c r="B32" s="49"/>
      <c r="C32" s="88"/>
      <c r="D32" s="393" t="s">
        <v>349</v>
      </c>
      <c r="E32" s="394">
        <f>SUMIF('[2]収益収入'!AI$10:AI$5000,"第3種消費税",'[2]収益収入'!AL$10:AL$5000)+SUMIF('[2]複合仕訳'!$G$19:$M$19,"第3種消費税",'[2]複合仕訳'!G$12:M$12)</f>
        <v>0</v>
      </c>
      <c r="F32" s="61">
        <f>J9+J10+J11</f>
        <v>0</v>
      </c>
      <c r="G32" s="396">
        <f>G7</f>
        <v>0</v>
      </c>
      <c r="H32" s="60">
        <f>E32+F32-G32</f>
        <v>0</v>
      </c>
      <c r="I32" s="123"/>
      <c r="J32" s="123"/>
      <c r="K32" s="123"/>
      <c r="L32" s="123"/>
      <c r="M32" s="36"/>
    </row>
    <row r="33" spans="1:13" ht="15">
      <c r="A33" s="36"/>
      <c r="B33" s="37"/>
      <c r="C33" s="38"/>
      <c r="D33" s="393" t="s">
        <v>350</v>
      </c>
      <c r="E33" s="394">
        <f>SUMIF('[2]収益収入'!AI$10:AI$5000,"第4種消費税",'[2]収益収入'!AL$10:AL$5000)+SUMIF('[2]複合仕訳'!$G$19:$M$19,"第4種消費税",'[2]複合仕訳'!G$12:M$12)</f>
        <v>0</v>
      </c>
      <c r="F33" s="273">
        <f>J16+J17+J18</f>
        <v>0</v>
      </c>
      <c r="G33" s="395"/>
      <c r="H33" s="60">
        <f>E33+F33</f>
        <v>0</v>
      </c>
      <c r="I33" s="40"/>
      <c r="J33" s="40"/>
      <c r="K33" s="40"/>
      <c r="L33" s="40"/>
      <c r="M33" s="36"/>
    </row>
    <row r="34" spans="1:13" ht="15">
      <c r="A34" s="36"/>
      <c r="B34" s="49"/>
      <c r="C34" s="88"/>
      <c r="D34" s="393" t="s">
        <v>351</v>
      </c>
      <c r="E34" s="394">
        <f>SUMIF('[2]収益収入'!AI$10:AI$5000,"第5種消費税",'[2]収益収入'!AL$10:AL$5000)+SUMIF('[2]複合仕訳'!$G$19:$M$19,"第5種消費税",'[2]複合仕訳'!G$12:M$12)</f>
        <v>0</v>
      </c>
      <c r="F34" s="61"/>
      <c r="G34" s="395"/>
      <c r="H34" s="60">
        <f>E34+F34</f>
        <v>0</v>
      </c>
      <c r="I34" s="123"/>
      <c r="J34" s="123"/>
      <c r="K34" s="123"/>
      <c r="L34" s="123"/>
      <c r="M34" s="36"/>
    </row>
    <row r="35" spans="4:8" ht="15">
      <c r="D35" s="392"/>
      <c r="E35" s="392"/>
      <c r="F35" s="392"/>
      <c r="G35" s="392"/>
      <c r="H35" s="392"/>
    </row>
    <row r="40" ht="17.25">
      <c r="D40" s="121" t="s">
        <v>103</v>
      </c>
    </row>
    <row r="41" ht="18">
      <c r="D41" s="122">
        <f>H12+H20+SUM('不動産売上仕入修正'!J8:J10)</f>
        <v>0</v>
      </c>
    </row>
    <row r="42" ht="18">
      <c r="D42" s="39"/>
    </row>
    <row r="43" ht="18">
      <c r="D43" s="122">
        <f>H12+H20+SUM('不動産売上仕入修正'!J8:J10)</f>
        <v>0</v>
      </c>
    </row>
  </sheetData>
  <sheetProtection/>
  <mergeCells count="18">
    <mergeCell ref="C15:C20"/>
    <mergeCell ref="C6:C12"/>
    <mergeCell ref="J23:J24"/>
    <mergeCell ref="C25:C28"/>
    <mergeCell ref="C23:C24"/>
    <mergeCell ref="D23:D24"/>
    <mergeCell ref="E23:E24"/>
    <mergeCell ref="H23:I23"/>
    <mergeCell ref="K4:K5"/>
    <mergeCell ref="L4:L5"/>
    <mergeCell ref="K3:L3"/>
    <mergeCell ref="J3:J5"/>
    <mergeCell ref="D2:I2"/>
    <mergeCell ref="C3:D5"/>
    <mergeCell ref="H3:I4"/>
    <mergeCell ref="E3:E5"/>
    <mergeCell ref="F3:F5"/>
    <mergeCell ref="G3:G5"/>
  </mergeCells>
  <dataValidations count="1">
    <dataValidation allowBlank="1" showInputMessage="1" showErrorMessage="1" imeMode="off" sqref="H25:J29 E19:E22 F6:G22 E12:E14 H12:I15 J6:L22 H19:I22"/>
  </dataValidations>
  <printOptions/>
  <pageMargins left="0.75" right="0.75" top="1" bottom="1" header="0.512" footer="0.512"/>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0">
    <tabColor indexed="50"/>
  </sheetPr>
  <dimension ref="A1:Q52"/>
  <sheetViews>
    <sheetView zoomScale="75" zoomScaleNormal="75" zoomScalePageLayoutView="0" workbookViewId="0" topLeftCell="D1">
      <selection activeCell="A1" sqref="A1:IV16384"/>
    </sheetView>
  </sheetViews>
  <sheetFormatPr defaultColWidth="10.00390625" defaultRowHeight="13.5"/>
  <cols>
    <col min="1" max="3" width="9.00390625" style="4" hidden="1" customWidth="1"/>
    <col min="4" max="4" width="2.625" style="4" customWidth="1"/>
    <col min="5" max="5" width="5.50390625" style="4" customWidth="1"/>
    <col min="6" max="6" width="34.00390625" style="4" customWidth="1"/>
    <col min="7" max="9" width="13.25390625" style="4" customWidth="1"/>
    <col min="10" max="10" width="2.50390625" style="4" customWidth="1"/>
    <col min="11" max="11" width="5.25390625" style="4" customWidth="1"/>
    <col min="12" max="12" width="42.25390625" style="4" customWidth="1"/>
    <col min="13" max="13" width="14.00390625" style="4" customWidth="1"/>
    <col min="14" max="14" width="24.25390625" style="4" customWidth="1"/>
    <col min="15" max="15" width="14.375" style="4" customWidth="1"/>
    <col min="16" max="16" width="16.375" style="4" customWidth="1"/>
    <col min="17" max="16384" width="10.00390625" style="4" customWidth="1"/>
  </cols>
  <sheetData>
    <row r="1" spans="1:17" ht="24.75" customHeight="1">
      <c r="A1" s="36"/>
      <c r="B1" s="36"/>
      <c r="C1" s="36"/>
      <c r="D1" s="36"/>
      <c r="E1" s="107"/>
      <c r="F1" s="36"/>
      <c r="G1" s="40"/>
      <c r="H1" s="40"/>
      <c r="I1" s="40"/>
      <c r="J1" s="36"/>
      <c r="K1" s="124"/>
      <c r="L1" s="125"/>
      <c r="M1" s="124"/>
      <c r="N1" s="126"/>
      <c r="O1" s="126"/>
      <c r="P1" s="126"/>
      <c r="Q1" s="126"/>
    </row>
    <row r="2" spans="1:17" ht="42" customHeight="1" thickBot="1">
      <c r="A2" s="99"/>
      <c r="B2" s="99"/>
      <c r="C2" s="99"/>
      <c r="D2" s="99"/>
      <c r="E2" s="107"/>
      <c r="F2" s="466" t="s">
        <v>104</v>
      </c>
      <c r="G2" s="466"/>
      <c r="H2" s="127"/>
      <c r="I2" s="127"/>
      <c r="J2" s="99"/>
      <c r="K2" s="36"/>
      <c r="L2" s="397"/>
      <c r="M2" s="36"/>
      <c r="N2" s="36"/>
      <c r="O2" s="36"/>
      <c r="P2" s="36"/>
      <c r="Q2" s="99"/>
    </row>
    <row r="3" spans="1:17" ht="33" customHeight="1">
      <c r="A3" s="36"/>
      <c r="B3" s="36"/>
      <c r="C3" s="36"/>
      <c r="D3" s="36"/>
      <c r="E3" s="464"/>
      <c r="F3" s="467" t="s">
        <v>83</v>
      </c>
      <c r="G3" s="469" t="s">
        <v>105</v>
      </c>
      <c r="H3" s="475" t="s">
        <v>106</v>
      </c>
      <c r="I3" s="473" t="s">
        <v>107</v>
      </c>
      <c r="J3" s="36"/>
      <c r="K3" s="36"/>
      <c r="L3" s="36"/>
      <c r="M3" s="36"/>
      <c r="N3" s="36"/>
      <c r="O3" s="36"/>
      <c r="P3" s="36"/>
      <c r="Q3" s="126"/>
    </row>
    <row r="4" spans="1:17" ht="23.25" customHeight="1" thickBot="1">
      <c r="A4" s="128"/>
      <c r="B4" s="128"/>
      <c r="C4" s="128"/>
      <c r="D4" s="128"/>
      <c r="E4" s="465"/>
      <c r="F4" s="478"/>
      <c r="G4" s="479"/>
      <c r="H4" s="480"/>
      <c r="I4" s="474"/>
      <c r="J4" s="128"/>
      <c r="K4" s="36"/>
      <c r="L4" s="36"/>
      <c r="M4" s="36"/>
      <c r="N4" s="36"/>
      <c r="O4" s="36"/>
      <c r="P4" s="36"/>
      <c r="Q4" s="128"/>
    </row>
    <row r="5" spans="1:17" ht="15">
      <c r="A5" s="36">
        <v>1</v>
      </c>
      <c r="B5" s="37"/>
      <c r="C5" s="37"/>
      <c r="D5" s="36"/>
      <c r="E5" s="454" t="s">
        <v>92</v>
      </c>
      <c r="F5" s="129" t="str">
        <f>IF(G5=0,"***",+'[2]ﾒﾆｭｰ'!H4)</f>
        <v>***</v>
      </c>
      <c r="G5" s="130">
        <f>SUMIF('[2]費用支出'!$X$10:$X$5000,'仕入修正'!A5,'[2]費用支出'!$O$10:$O$5000)+SUMIF('[2]複合仕訳'!$N$15:$W$15,A5,'[2]複合仕訳'!$N$4:$W$4)</f>
        <v>0</v>
      </c>
      <c r="H5" s="131">
        <f>SUMIF('[2]費用支出'!$X$10:$X$5000,'仕入修正'!A5,'[2]費用支出'!$AI$10:$AI$5000)+SUMIF('[2]複合仕訳'!$N$15:$W$15,A5,'[2]複合仕訳'!$N$7:$W$7)</f>
        <v>0</v>
      </c>
      <c r="I5" s="132">
        <f aca="true" t="shared" si="0" ref="I5:I33">G5-H5</f>
        <v>0</v>
      </c>
      <c r="J5" s="36"/>
      <c r="K5" s="484">
        <f>IF(OR('最初'!C8=0,'最初'!C8=""),"",VLOOKUP('最初'!C8,'最初'!$D$12:$E$14,2,0))</f>
      </c>
      <c r="L5" s="485"/>
      <c r="M5" s="485"/>
      <c r="N5" s="485"/>
      <c r="O5" s="486"/>
      <c r="P5" s="481" t="s">
        <v>108</v>
      </c>
      <c r="Q5" s="36"/>
    </row>
    <row r="6" spans="1:17" ht="15">
      <c r="A6" s="36">
        <v>2</v>
      </c>
      <c r="B6" s="36">
        <v>3</v>
      </c>
      <c r="C6" s="37"/>
      <c r="D6" s="36"/>
      <c r="E6" s="471"/>
      <c r="F6" s="133" t="str">
        <f>IF(G6=0,"***",+'[2]ﾒﾆｭｰ'!H5)</f>
        <v>***</v>
      </c>
      <c r="G6" s="134">
        <f>G44+G45</f>
        <v>0</v>
      </c>
      <c r="H6" s="134">
        <f>H44+H45</f>
        <v>0</v>
      </c>
      <c r="I6" s="135">
        <f t="shared" si="0"/>
        <v>0</v>
      </c>
      <c r="J6" s="36"/>
      <c r="K6" s="487"/>
      <c r="L6" s="488"/>
      <c r="M6" s="488"/>
      <c r="N6" s="488"/>
      <c r="O6" s="489"/>
      <c r="P6" s="482"/>
      <c r="Q6" s="36"/>
    </row>
    <row r="7" spans="1:17" ht="15">
      <c r="A7" s="36">
        <v>4</v>
      </c>
      <c r="B7" s="36">
        <v>5</v>
      </c>
      <c r="C7" s="36">
        <v>6</v>
      </c>
      <c r="D7" s="36"/>
      <c r="E7" s="471"/>
      <c r="F7" s="133" t="str">
        <f>IF(G7=0,"***","素畜費")</f>
        <v>***</v>
      </c>
      <c r="G7" s="134">
        <f>G46+G47+G48</f>
        <v>0</v>
      </c>
      <c r="H7" s="134">
        <f>H46+H47+H48</f>
        <v>0</v>
      </c>
      <c r="I7" s="135">
        <f t="shared" si="0"/>
        <v>0</v>
      </c>
      <c r="J7" s="36"/>
      <c r="K7" s="487"/>
      <c r="L7" s="488"/>
      <c r="M7" s="488"/>
      <c r="N7" s="488"/>
      <c r="O7" s="489"/>
      <c r="P7" s="482"/>
      <c r="Q7" s="36"/>
    </row>
    <row r="8" spans="1:17" ht="15">
      <c r="A8" s="36">
        <v>7</v>
      </c>
      <c r="B8" s="37"/>
      <c r="C8" s="37"/>
      <c r="D8" s="36"/>
      <c r="E8" s="471"/>
      <c r="F8" s="133" t="str">
        <f>IF(G8=0,"***",+'[2]ﾒﾆｭｰ'!H10)</f>
        <v>***</v>
      </c>
      <c r="G8" s="134">
        <f>SUMIF('[2]費用支出'!$X$10:$X$5000,'仕入修正'!A8,'[2]費用支出'!$O$10:$O$5000)+SUMIF('[2]複合仕訳'!$N$15:$W$15,A8,'[2]複合仕訳'!$N$4:$W$4)</f>
        <v>0</v>
      </c>
      <c r="H8" s="58">
        <f>SUMIF('[2]費用支出'!$X$10:$X$5000,'仕入修正'!A8,'[2]費用支出'!$AI$10:$AI$5000)+SUMIF('[2]複合仕訳'!$N$15:$W$15,A8,'[2]複合仕訳'!$N$7:$W$7)</f>
        <v>0</v>
      </c>
      <c r="I8" s="135">
        <f t="shared" si="0"/>
        <v>0</v>
      </c>
      <c r="J8" s="36"/>
      <c r="K8" s="487"/>
      <c r="L8" s="488"/>
      <c r="M8" s="488"/>
      <c r="N8" s="488"/>
      <c r="O8" s="489"/>
      <c r="P8" s="482"/>
      <c r="Q8" s="36"/>
    </row>
    <row r="9" spans="1:17" ht="15">
      <c r="A9" s="36">
        <v>8</v>
      </c>
      <c r="B9" s="37"/>
      <c r="C9" s="37"/>
      <c r="D9" s="36"/>
      <c r="E9" s="471"/>
      <c r="F9" s="133" t="str">
        <f>IF(G9=0,"***",+'[2]ﾒﾆｭｰ'!H11)</f>
        <v>***</v>
      </c>
      <c r="G9" s="134">
        <f>SUMIF('[2]費用支出'!$X$10:$X$5000,'仕入修正'!A9,'[2]費用支出'!$O$10:$O$5000)+SUMIF('[2]複合仕訳'!$N$15:$W$15,A9,'[2]複合仕訳'!$N$4:$W$4)</f>
        <v>0</v>
      </c>
      <c r="H9" s="58">
        <f>SUMIF('[2]費用支出'!$X$10:$X$5000,'仕入修正'!A9,'[2]費用支出'!$AI$10:$AI$5000)+SUMIF('[2]複合仕訳'!$N$15:$W$15,A9,'[2]複合仕訳'!$N$7:$W$7)</f>
        <v>0</v>
      </c>
      <c r="I9" s="135">
        <f t="shared" si="0"/>
        <v>0</v>
      </c>
      <c r="J9" s="36"/>
      <c r="K9" s="487"/>
      <c r="L9" s="488"/>
      <c r="M9" s="488"/>
      <c r="N9" s="488"/>
      <c r="O9" s="489"/>
      <c r="P9" s="482"/>
      <c r="Q9" s="36"/>
    </row>
    <row r="10" spans="1:17" ht="15.75" thickBot="1">
      <c r="A10" s="36">
        <v>9</v>
      </c>
      <c r="B10" s="37"/>
      <c r="C10" s="37"/>
      <c r="D10" s="36"/>
      <c r="E10" s="471"/>
      <c r="F10" s="133" t="str">
        <f>IF(G10=0,"***",+'[2]ﾒﾆｭｰ'!H12)</f>
        <v>***</v>
      </c>
      <c r="G10" s="134">
        <f>SUMIF('[2]費用支出'!$X$10:$X$5000,'仕入修正'!A10,'[2]費用支出'!$O$10:$O$5000)+SUMIF('[2]複合仕訳'!$N$15:$W$15,A10,'[2]複合仕訳'!$N$4:$W$4)</f>
        <v>0</v>
      </c>
      <c r="H10" s="58">
        <f>SUMIF('[2]費用支出'!$X$10:$X$5000,'仕入修正'!A10,'[2]費用支出'!$AI$10:$AI$5000)+SUMIF('[2]複合仕訳'!$N$15:$W$15,A10,'[2]複合仕訳'!$N$7:$W$7)</f>
        <v>0</v>
      </c>
      <c r="I10" s="135">
        <f t="shared" si="0"/>
        <v>0</v>
      </c>
      <c r="J10" s="36"/>
      <c r="K10" s="490"/>
      <c r="L10" s="491"/>
      <c r="M10" s="491"/>
      <c r="N10" s="491"/>
      <c r="O10" s="492"/>
      <c r="P10" s="483"/>
      <c r="Q10" s="36"/>
    </row>
    <row r="11" spans="1:17" ht="15">
      <c r="A11" s="36">
        <v>10</v>
      </c>
      <c r="B11" s="37"/>
      <c r="C11" s="37"/>
      <c r="D11" s="36"/>
      <c r="E11" s="471"/>
      <c r="F11" s="133" t="str">
        <f>IF(G11=0,"***",+'[2]ﾒﾆｭｰ'!H13)</f>
        <v>***</v>
      </c>
      <c r="G11" s="134">
        <f>SUMIF('[2]費用支出'!$X$10:$X$5000,'仕入修正'!A11,'[2]費用支出'!$O$10:$O$5000)+SUMIF('[2]複合仕訳'!$N$15:$W$15,A11,'[2]複合仕訳'!$N$4:$W$4)</f>
        <v>0</v>
      </c>
      <c r="H11" s="58">
        <f>SUMIF('[2]費用支出'!$X$10:$X$5000,'仕入修正'!A11,'[2]費用支出'!$AI$10:$AI$5000)+SUMIF('[2]複合仕訳'!$N$15:$W$15,A11,'[2]複合仕訳'!$N$7:$W$7)</f>
        <v>0</v>
      </c>
      <c r="I11" s="135">
        <f t="shared" si="0"/>
        <v>0</v>
      </c>
      <c r="J11" s="36"/>
      <c r="K11" s="497" t="s">
        <v>109</v>
      </c>
      <c r="L11" s="500" t="s">
        <v>110</v>
      </c>
      <c r="M11" s="503" t="s">
        <v>111</v>
      </c>
      <c r="N11" s="133" t="str">
        <f>IF(+'[2]在庫'!E26=0,"***","期首生産物価額")</f>
        <v>***</v>
      </c>
      <c r="O11" s="136">
        <f>'[2]在庫'!E26</f>
        <v>0</v>
      </c>
      <c r="P11" s="137"/>
      <c r="Q11" s="36"/>
    </row>
    <row r="12" spans="1:17" ht="15">
      <c r="A12" s="36">
        <v>11</v>
      </c>
      <c r="B12" s="37"/>
      <c r="C12" s="37"/>
      <c r="D12" s="36"/>
      <c r="E12" s="471"/>
      <c r="F12" s="133" t="str">
        <f>IF(G12=0,"***",+'[2]ﾒﾆｭｰ'!H14)</f>
        <v>***</v>
      </c>
      <c r="G12" s="134">
        <f>SUMIF('[2]費用支出'!$X$10:$X$5000,'仕入修正'!A12,'[2]費用支出'!$O$10:$O$5000)+SUMIF('[2]複合仕訳'!$N$15:$W$15,A12,'[2]複合仕訳'!$N$4:$W$4)</f>
        <v>0</v>
      </c>
      <c r="H12" s="58">
        <f>SUMIF('[2]費用支出'!$X$10:$X$5000,'仕入修正'!A12,'[2]費用支出'!$AI$10:$AI$5000)+SUMIF('[2]複合仕訳'!$N$15:$W$15,A12,'[2]複合仕訳'!$N$7:$W$7)</f>
        <v>0</v>
      </c>
      <c r="I12" s="135">
        <f t="shared" si="0"/>
        <v>0</v>
      </c>
      <c r="J12" s="36"/>
      <c r="K12" s="498"/>
      <c r="L12" s="501"/>
      <c r="M12" s="504"/>
      <c r="N12" s="133" t="str">
        <f>IF(O12=0,"***","期首仕掛品")</f>
        <v>***</v>
      </c>
      <c r="O12" s="136">
        <f>'[2]在庫'!F33</f>
        <v>0</v>
      </c>
      <c r="P12" s="138"/>
      <c r="Q12" s="36"/>
    </row>
    <row r="13" spans="1:17" ht="15">
      <c r="A13" s="36">
        <v>12</v>
      </c>
      <c r="B13" s="37"/>
      <c r="C13" s="37"/>
      <c r="D13" s="36"/>
      <c r="E13" s="471"/>
      <c r="F13" s="133" t="str">
        <f>IF(G13=0,"***",+'[2]ﾒﾆｭｰ'!H15)</f>
        <v>***</v>
      </c>
      <c r="G13" s="134">
        <f>SUMIF('[2]費用支出'!$X$10:$X$5000,'仕入修正'!A13,'[2]費用支出'!$O$10:$O$5000)+SUMIF('[2]複合仕訳'!$N$15:$W$15,A13,'[2]複合仕訳'!$N$4:$W$4)</f>
        <v>0</v>
      </c>
      <c r="H13" s="58">
        <f>SUMIF('[2]費用支出'!$X$10:$X$5000,'仕入修正'!A13,'[2]費用支出'!$AI$10:$AI$5000)+SUMIF('[2]複合仕訳'!$N$15:$W$15,A13,'[2]複合仕訳'!$N$7:$W$7)</f>
        <v>0</v>
      </c>
      <c r="I13" s="135">
        <f t="shared" si="0"/>
        <v>0</v>
      </c>
      <c r="J13" s="36"/>
      <c r="K13" s="498"/>
      <c r="L13" s="501"/>
      <c r="M13" s="504"/>
      <c r="N13" s="506" t="str">
        <f>IF(O13=0,"***","期首肥育牛棚卸高")</f>
        <v>***</v>
      </c>
      <c r="O13" s="508">
        <f>'[2]損益計算書'!$D$44</f>
        <v>0</v>
      </c>
      <c r="P13" s="138"/>
      <c r="Q13" s="36"/>
    </row>
    <row r="14" spans="1:17" ht="15">
      <c r="A14" s="36">
        <v>13</v>
      </c>
      <c r="B14" s="37"/>
      <c r="C14" s="37"/>
      <c r="D14" s="36"/>
      <c r="E14" s="471"/>
      <c r="F14" s="133" t="str">
        <f>IF(G14=0,"***",+'[2]ﾒﾆｭｰ'!H16)</f>
        <v>***</v>
      </c>
      <c r="G14" s="134">
        <f>SUMIF('[2]費用支出'!$X$10:$X$5000,'仕入修正'!A14,'[2]費用支出'!$O$10:$O$5000)+SUMIF('[2]複合仕訳'!$N$15:$W$15,A14,'[2]複合仕訳'!$N$4:$W$4)</f>
        <v>0</v>
      </c>
      <c r="H14" s="58">
        <f>SUMIF('[2]費用支出'!$X$10:$X$5000,'仕入修正'!A14,'[2]費用支出'!$AI$10:$AI$5000)+SUMIF('[2]複合仕訳'!$N$15:$W$15,A14,'[2]複合仕訳'!$N$7:$W$7)</f>
        <v>0</v>
      </c>
      <c r="I14" s="135">
        <f t="shared" si="0"/>
        <v>0</v>
      </c>
      <c r="J14" s="36"/>
      <c r="K14" s="498"/>
      <c r="L14" s="501"/>
      <c r="M14" s="505"/>
      <c r="N14" s="507"/>
      <c r="O14" s="509"/>
      <c r="P14" s="138"/>
      <c r="Q14" s="36"/>
    </row>
    <row r="15" spans="1:17" ht="15">
      <c r="A15" s="36">
        <v>14</v>
      </c>
      <c r="B15" s="37"/>
      <c r="C15" s="37"/>
      <c r="D15" s="36"/>
      <c r="E15" s="471"/>
      <c r="F15" s="133" t="str">
        <f>IF(G15=0,"***",+'[2]ﾒﾆｭｰ'!H17)</f>
        <v>***</v>
      </c>
      <c r="G15" s="134">
        <f>SUMIF('[2]費用支出'!$X$10:$X$5000,'仕入修正'!A15,'[2]費用支出'!$O$10:$O$5000)+SUMIF('[2]複合仕訳'!$N$15:$W$15,A15,'[2]複合仕訳'!$N$4:$W$4)</f>
        <v>0</v>
      </c>
      <c r="H15" s="58">
        <f>SUMIF('[2]費用支出'!$X$10:$X$5000,'仕入修正'!A15,'[2]費用支出'!$AI$10:$AI$5000)+SUMIF('[2]複合仕訳'!$N$15:$W$15,A15,'[2]複合仕訳'!$N$7:$W$7)</f>
        <v>0</v>
      </c>
      <c r="I15" s="135">
        <f t="shared" si="0"/>
        <v>0</v>
      </c>
      <c r="J15" s="36"/>
      <c r="K15" s="498"/>
      <c r="L15" s="501"/>
      <c r="M15" s="493" t="s">
        <v>112</v>
      </c>
      <c r="N15" s="495" t="str">
        <f>IF(O15=0,"***","期首材料価額")</f>
        <v>***</v>
      </c>
      <c r="O15" s="510">
        <f>'[2]在庫'!E15</f>
        <v>0</v>
      </c>
      <c r="P15" s="138"/>
      <c r="Q15" s="36"/>
    </row>
    <row r="16" spans="1:17" ht="15.75" thickBot="1">
      <c r="A16" s="36">
        <v>15</v>
      </c>
      <c r="B16" s="37"/>
      <c r="C16" s="37"/>
      <c r="D16" s="36"/>
      <c r="E16" s="471"/>
      <c r="F16" s="133" t="str">
        <f>IF(G16=0,"***",+'[2]ﾒﾆｭｰ'!H18)</f>
        <v>***</v>
      </c>
      <c r="G16" s="134">
        <f>SUMIF('[2]費用支出'!$X$10:$X$5000,'仕入修正'!A16,'[2]費用支出'!$O$10:$O$5000)+SUMIF('[2]複合仕訳'!$N$15:$W$15,A16,'[2]複合仕訳'!$N$4:$W$4)</f>
        <v>0</v>
      </c>
      <c r="H16" s="58">
        <f>SUMIF('[2]費用支出'!$X$10:$X$5000,'仕入修正'!A16,'[2]費用支出'!$AI$10:$AI$5000)+SUMIF('[2]複合仕訳'!$N$15:$W$15,A16,'[2]複合仕訳'!$N$7:$W$7)</f>
        <v>0</v>
      </c>
      <c r="I16" s="135">
        <f t="shared" si="0"/>
        <v>0</v>
      </c>
      <c r="J16" s="36"/>
      <c r="K16" s="498"/>
      <c r="L16" s="501"/>
      <c r="M16" s="494"/>
      <c r="N16" s="496"/>
      <c r="O16" s="511"/>
      <c r="P16" s="138"/>
      <c r="Q16" s="36"/>
    </row>
    <row r="17" spans="1:17" ht="15.75" thickBot="1">
      <c r="A17" s="36">
        <v>16</v>
      </c>
      <c r="B17" s="37"/>
      <c r="C17" s="37"/>
      <c r="D17" s="36"/>
      <c r="E17" s="471"/>
      <c r="F17" s="133" t="str">
        <f>IF(G17=0,"***",+'[2]ﾒﾆｭｰ'!H19)</f>
        <v>***</v>
      </c>
      <c r="G17" s="134">
        <f>SUMIF('[2]費用支出'!$X$10:$X$5000,'仕入修正'!A17,'[2]費用支出'!$O$10:$O$5000)+SUMIF('[2]複合仕訳'!$N$15:$W$15,A17,'[2]複合仕訳'!$N$4:$W$4)</f>
        <v>0</v>
      </c>
      <c r="H17" s="58">
        <f>SUMIF('[2]費用支出'!$X$10:$X$5000,'仕入修正'!A17,'[2]費用支出'!$AI$10:$AI$5000)+SUMIF('[2]複合仕訳'!$N$15:$W$15,A17,'[2]複合仕訳'!$N$7:$W$7)</f>
        <v>0</v>
      </c>
      <c r="I17" s="135">
        <f t="shared" si="0"/>
        <v>0</v>
      </c>
      <c r="J17" s="36"/>
      <c r="K17" s="499"/>
      <c r="L17" s="502"/>
      <c r="M17" s="139"/>
      <c r="N17" s="140" t="s">
        <v>113</v>
      </c>
      <c r="O17" s="75">
        <f>SUM(O11:O15)</f>
        <v>0</v>
      </c>
      <c r="P17" s="141">
        <f>IF('最初'!C8=2,INT(O17*4/105),0)</f>
        <v>0</v>
      </c>
      <c r="Q17" s="36"/>
    </row>
    <row r="18" spans="1:17" ht="15">
      <c r="A18" s="36">
        <v>17</v>
      </c>
      <c r="B18" s="37"/>
      <c r="C18" s="37"/>
      <c r="D18" s="36"/>
      <c r="E18" s="471"/>
      <c r="F18" s="133" t="str">
        <f>IF(G18=0,"***",+'[2]ﾒﾆｭｰ'!H20)</f>
        <v>***</v>
      </c>
      <c r="G18" s="134">
        <f>SUMIF('[2]費用支出'!$X$10:$X$5000,'仕入修正'!A18,'[2]費用支出'!$O$10:$O$5000)+SUMIF('[2]複合仕訳'!$N$15:$W$15,A18,'[2]複合仕訳'!$N$4:$W$4)</f>
        <v>0</v>
      </c>
      <c r="H18" s="58">
        <f>SUMIF('[2]費用支出'!$X$10:$X$5000,'仕入修正'!A18,'[2]費用支出'!$AI$10:$AI$5000)+SUMIF('[2]複合仕訳'!$N$15:$W$15,A18,'[2]複合仕訳'!$N$7:$W$7)</f>
        <v>0</v>
      </c>
      <c r="I18" s="135">
        <f t="shared" si="0"/>
        <v>0</v>
      </c>
      <c r="J18" s="36"/>
      <c r="K18" s="497" t="s">
        <v>77</v>
      </c>
      <c r="L18" s="500" t="s">
        <v>114</v>
      </c>
      <c r="M18" s="517" t="s">
        <v>115</v>
      </c>
      <c r="N18" s="133" t="str">
        <f>IF(+'[2]在庫'!F26=0,"***","期末生産物価額")</f>
        <v>***</v>
      </c>
      <c r="O18" s="136">
        <f>'[2]在庫'!F26</f>
        <v>0</v>
      </c>
      <c r="P18" s="138"/>
      <c r="Q18" s="36"/>
    </row>
    <row r="19" spans="1:17" ht="15">
      <c r="A19" s="36">
        <v>18</v>
      </c>
      <c r="B19" s="37"/>
      <c r="C19" s="37"/>
      <c r="D19" s="36"/>
      <c r="E19" s="471"/>
      <c r="F19" s="133" t="str">
        <f>IF(G19=0,"***",+'[2]ﾒﾆｭｰ'!H21)</f>
        <v>***</v>
      </c>
      <c r="G19" s="134">
        <f>SUMIF('[2]費用支出'!$X$10:$X$5000,'仕入修正'!A19,'[2]費用支出'!$O$10:$O$5000)+SUMIF('[2]複合仕訳'!$N$15:$W$15,A19,'[2]複合仕訳'!$N$4:$W$4)</f>
        <v>0</v>
      </c>
      <c r="H19" s="58">
        <f>SUMIF('[2]費用支出'!$X$10:$X$5000,'仕入修正'!A19,'[2]費用支出'!$AI$10:$AI$5000)+SUMIF('[2]複合仕訳'!$N$15:$W$15,A19,'[2]複合仕訳'!$N$7:$W$7)</f>
        <v>0</v>
      </c>
      <c r="I19" s="135">
        <f t="shared" si="0"/>
        <v>0</v>
      </c>
      <c r="J19" s="36"/>
      <c r="K19" s="498"/>
      <c r="L19" s="501"/>
      <c r="M19" s="518"/>
      <c r="N19" s="133" t="str">
        <f>IF(O19=0,"***","期末仕掛品")</f>
        <v>***</v>
      </c>
      <c r="O19" s="136">
        <f>'[2]在庫'!F37</f>
        <v>0</v>
      </c>
      <c r="P19" s="138"/>
      <c r="Q19" s="36"/>
    </row>
    <row r="20" spans="1:17" ht="15">
      <c r="A20" s="36">
        <v>19</v>
      </c>
      <c r="B20" s="37"/>
      <c r="C20" s="37"/>
      <c r="D20" s="36"/>
      <c r="E20" s="471"/>
      <c r="F20" s="133" t="str">
        <f>IF(G20=0,"***",+'[2]ﾒﾆｭｰ'!H22)</f>
        <v>***</v>
      </c>
      <c r="G20" s="134">
        <f>SUMIF('[2]費用支出'!$X$10:$X$5000,'仕入修正'!A20,'[2]費用支出'!$O$10:$O$5000)+SUMIF('[2]複合仕訳'!$N$15:$W$15,A20,'[2]複合仕訳'!$N$4:$W$4)</f>
        <v>0</v>
      </c>
      <c r="H20" s="58">
        <f>SUMIF('[2]費用支出'!$X$10:$X$5000,'仕入修正'!A20,'[2]費用支出'!$AI$10:$AI$5000)+SUMIF('[2]複合仕訳'!$N$15:$W$15,A20,'[2]複合仕訳'!$N$7:$W$7)</f>
        <v>0</v>
      </c>
      <c r="I20" s="135">
        <f t="shared" si="0"/>
        <v>0</v>
      </c>
      <c r="J20" s="36"/>
      <c r="K20" s="498"/>
      <c r="L20" s="501"/>
      <c r="M20" s="518"/>
      <c r="N20" s="514" t="str">
        <f>IF(O20=0,"***","期末肥育牛棚卸高")</f>
        <v>***</v>
      </c>
      <c r="O20" s="508">
        <f>'[2]損益計算書'!$H$43</f>
        <v>0</v>
      </c>
      <c r="P20" s="138"/>
      <c r="Q20" s="36"/>
    </row>
    <row r="21" spans="1:17" ht="15">
      <c r="A21" s="36">
        <v>20</v>
      </c>
      <c r="B21" s="37"/>
      <c r="C21" s="37"/>
      <c r="D21" s="36"/>
      <c r="E21" s="471"/>
      <c r="F21" s="133" t="str">
        <f>IF(G21=0,"***",+'[2]ﾒﾆｭｰ'!H23)</f>
        <v>***</v>
      </c>
      <c r="G21" s="134">
        <f>SUMIF('[2]費用支出'!$X$10:$X$5000,'仕入修正'!A21,'[2]費用支出'!$O$10:$O$5000)+SUMIF('[2]複合仕訳'!$N$15:$W$15,A21,'[2]複合仕訳'!$N$4:$W$4)</f>
        <v>0</v>
      </c>
      <c r="H21" s="58">
        <f>SUMIF('[2]費用支出'!$X$10:$X$5000,'仕入修正'!A21,'[2]費用支出'!$AI$10:$AI$5000)+SUMIF('[2]複合仕訳'!$N$15:$W$15,A21,'[2]複合仕訳'!$N$7:$W$7)</f>
        <v>0</v>
      </c>
      <c r="I21" s="135">
        <f t="shared" si="0"/>
        <v>0</v>
      </c>
      <c r="J21" s="36"/>
      <c r="K21" s="498"/>
      <c r="L21" s="501"/>
      <c r="M21" s="519"/>
      <c r="N21" s="516"/>
      <c r="O21" s="509"/>
      <c r="P21" s="138"/>
      <c r="Q21" s="36"/>
    </row>
    <row r="22" spans="1:17" ht="15">
      <c r="A22" s="36">
        <v>21</v>
      </c>
      <c r="B22" s="37"/>
      <c r="C22" s="37"/>
      <c r="D22" s="36"/>
      <c r="E22" s="471"/>
      <c r="F22" s="133" t="str">
        <f>IF(G22=0,"***",+'[2]ﾒﾆｭｰ'!H24)</f>
        <v>***</v>
      </c>
      <c r="G22" s="134">
        <f>SUMIF('[2]費用支出'!$X$10:$X$5000,'仕入修正'!A22,'[2]費用支出'!$O$10:$O$5000)+SUMIF('[2]複合仕訳'!$N$15:$W$15,A22,'[2]複合仕訳'!$N$4:$W$4)</f>
        <v>0</v>
      </c>
      <c r="H22" s="58">
        <f>SUMIF('[2]費用支出'!$X$10:$X$5000,'仕入修正'!A22,'[2]費用支出'!$AI$10:$AI$5000)+SUMIF('[2]複合仕訳'!$N$15:$W$15,A22,'[2]複合仕訳'!$N$7:$W$7)</f>
        <v>0</v>
      </c>
      <c r="I22" s="135">
        <f t="shared" si="0"/>
        <v>0</v>
      </c>
      <c r="J22" s="36"/>
      <c r="K22" s="498"/>
      <c r="L22" s="501"/>
      <c r="M22" s="520" t="s">
        <v>116</v>
      </c>
      <c r="N22" s="514" t="str">
        <f>IF(O22=0,"***","期末材料価額")</f>
        <v>***</v>
      </c>
      <c r="O22" s="512">
        <f>'[2]在庫'!F15</f>
        <v>0</v>
      </c>
      <c r="P22" s="138"/>
      <c r="Q22" s="36"/>
    </row>
    <row r="23" spans="1:17" ht="15.75" thickBot="1">
      <c r="A23" s="36">
        <v>22</v>
      </c>
      <c r="B23" s="37"/>
      <c r="C23" s="37"/>
      <c r="D23" s="36"/>
      <c r="E23" s="471"/>
      <c r="F23" s="133" t="str">
        <f>IF(G23=0,"***",+'[2]ﾒﾆｭｰ'!H25)</f>
        <v>***</v>
      </c>
      <c r="G23" s="134">
        <f>SUMIF('[2]費用支出'!$X$10:$X$5000,'仕入修正'!A23,'[2]費用支出'!$O$10:$O$5000)+SUMIF('[2]複合仕訳'!$N$15:$W$15,A23,'[2]複合仕訳'!$N$4:$W$4)</f>
        <v>0</v>
      </c>
      <c r="H23" s="58">
        <f>SUMIF('[2]費用支出'!$X$10:$X$5000,'仕入修正'!A23,'[2]費用支出'!$AI$10:$AI$5000)+SUMIF('[2]複合仕訳'!$N$15:$W$15,A23,'[2]複合仕訳'!$N$7:$W$7)</f>
        <v>0</v>
      </c>
      <c r="I23" s="135">
        <f t="shared" si="0"/>
        <v>0</v>
      </c>
      <c r="J23" s="36"/>
      <c r="K23" s="498"/>
      <c r="L23" s="501"/>
      <c r="M23" s="521"/>
      <c r="N23" s="515"/>
      <c r="O23" s="513"/>
      <c r="P23" s="138"/>
      <c r="Q23" s="36"/>
    </row>
    <row r="24" spans="1:17" ht="15.75" thickBot="1">
      <c r="A24" s="36">
        <v>23</v>
      </c>
      <c r="B24" s="37"/>
      <c r="C24" s="37"/>
      <c r="D24" s="36"/>
      <c r="E24" s="471"/>
      <c r="F24" s="133" t="str">
        <f>IF(G24=0,"***",+'[2]ﾒﾆｭｰ'!H26)</f>
        <v>***</v>
      </c>
      <c r="G24" s="134">
        <f>SUMIF('[2]費用支出'!$X$10:$X$5000,'仕入修正'!A24,'[2]費用支出'!$O$10:$O$5000)+SUMIF('[2]複合仕訳'!$N$15:$W$15,A24,'[2]複合仕訳'!$N$4:$W$4)</f>
        <v>0</v>
      </c>
      <c r="H24" s="58">
        <f>SUMIF('[2]費用支出'!$X$10:$X$5000,'仕入修正'!A24,'[2]費用支出'!$AI$10:$AI$5000)+SUMIF('[2]複合仕訳'!$N$15:$W$15,A24,'[2]複合仕訳'!$N$7:$W$7)</f>
        <v>0</v>
      </c>
      <c r="I24" s="135">
        <f t="shared" si="0"/>
        <v>0</v>
      </c>
      <c r="J24" s="36"/>
      <c r="K24" s="499"/>
      <c r="L24" s="502"/>
      <c r="M24" s="142"/>
      <c r="N24" s="140" t="s">
        <v>113</v>
      </c>
      <c r="O24" s="75">
        <f>SUM(O18:O22)</f>
        <v>0</v>
      </c>
      <c r="P24" s="143">
        <f>IF('最初'!C8=3,-INT(O24*4/105),0)</f>
        <v>0</v>
      </c>
      <c r="Q24" s="36"/>
    </row>
    <row r="25" spans="1:17" ht="15">
      <c r="A25" s="36">
        <v>24</v>
      </c>
      <c r="B25" s="37"/>
      <c r="C25" s="37"/>
      <c r="D25" s="36"/>
      <c r="E25" s="471"/>
      <c r="F25" s="133" t="str">
        <f>IF(G25=0,"***",+'[2]ﾒﾆｭｰ'!H27)</f>
        <v>***</v>
      </c>
      <c r="G25" s="134">
        <f>SUMIF('[2]費用支出'!$X$10:$X$5000,'仕入修正'!A25,'[2]費用支出'!$O$10:$O$5000)+SUMIF('[2]複合仕訳'!$N$15:$W$15,A25,'[2]複合仕訳'!$N$4:$W$4)</f>
        <v>0</v>
      </c>
      <c r="H25" s="58">
        <f>SUMIF('[2]費用支出'!$X$10:$X$5000,'仕入修正'!A25,'[2]費用支出'!$AI$10:$AI$5000)+SUMIF('[2]複合仕訳'!$N$15:$W$15,A25,'[2]複合仕訳'!$N$7:$W$7)</f>
        <v>0</v>
      </c>
      <c r="I25" s="135">
        <f t="shared" si="0"/>
        <v>0</v>
      </c>
      <c r="J25" s="36"/>
      <c r="K25" s="36"/>
      <c r="L25" s="99"/>
      <c r="M25" s="144"/>
      <c r="N25" s="99"/>
      <c r="O25" s="99"/>
      <c r="P25" s="99"/>
      <c r="Q25" s="36"/>
    </row>
    <row r="26" spans="1:17" ht="15">
      <c r="A26" s="36">
        <v>25</v>
      </c>
      <c r="B26" s="37"/>
      <c r="C26" s="37"/>
      <c r="D26" s="36"/>
      <c r="E26" s="471"/>
      <c r="F26" s="133" t="str">
        <f>IF(G26=0,"***",+'[2]ﾒﾆｭｰ'!H28)</f>
        <v>***</v>
      </c>
      <c r="G26" s="134">
        <f>SUMIF('[2]費用支出'!$X$10:$X$5000,'仕入修正'!A26,'[2]費用支出'!$O$10:$O$5000)+SUMIF('[2]複合仕訳'!$N$15:$W$15,A26,'[2]複合仕訳'!$N$4:$W$4)</f>
        <v>0</v>
      </c>
      <c r="H26" s="58">
        <f>SUMIF('[2]費用支出'!$X$10:$X$5000,'仕入修正'!A26,'[2]費用支出'!$AI$10:$AI$5000)+SUMIF('[2]複合仕訳'!$N$15:$W$15,A26,'[2]複合仕訳'!$N$7:$W$7)</f>
        <v>0</v>
      </c>
      <c r="I26" s="135">
        <f t="shared" si="0"/>
        <v>0</v>
      </c>
      <c r="J26" s="36"/>
      <c r="K26" s="36"/>
      <c r="L26" s="99"/>
      <c r="M26" s="144"/>
      <c r="N26" s="99"/>
      <c r="O26" s="99"/>
      <c r="P26" s="99"/>
      <c r="Q26" s="36"/>
    </row>
    <row r="27" spans="1:17" ht="15">
      <c r="A27" s="36">
        <v>39</v>
      </c>
      <c r="B27" s="37"/>
      <c r="C27" s="37"/>
      <c r="D27" s="36"/>
      <c r="E27" s="471"/>
      <c r="F27" s="133" t="str">
        <f>IF(G27=0,"***",+'[2]ﾒﾆｭｰ'!H29)</f>
        <v>***</v>
      </c>
      <c r="G27" s="134">
        <f>SUMIF('[2]費用支出'!$X$10:$X$5000,'仕入修正'!A27,'[2]費用支出'!$O$10:$O$5000)+SUMIF('[2]複合仕訳'!$N$15:$W$15,A27,'[2]複合仕訳'!$N$4:$W$4)</f>
        <v>0</v>
      </c>
      <c r="H27" s="58">
        <f>'仕入修正'!G27</f>
        <v>0</v>
      </c>
      <c r="I27" s="135">
        <f t="shared" si="0"/>
        <v>0</v>
      </c>
      <c r="J27" s="36"/>
      <c r="K27" s="36"/>
      <c r="L27" s="99"/>
      <c r="M27" s="144"/>
      <c r="N27" s="99"/>
      <c r="O27" s="99"/>
      <c r="P27" s="99"/>
      <c r="Q27" s="36"/>
    </row>
    <row r="28" spans="1:17" ht="15">
      <c r="A28" s="36">
        <v>40</v>
      </c>
      <c r="B28" s="37"/>
      <c r="C28" s="37"/>
      <c r="D28" s="36"/>
      <c r="E28" s="471"/>
      <c r="F28" s="133" t="str">
        <f>IF(G28=0,"***",+'[2]ﾒﾆｭｰ'!H30)</f>
        <v>***</v>
      </c>
      <c r="G28" s="134">
        <f>SUMIF('[2]費用支出'!$X$10:$X$5000,'仕入修正'!A28,'[2]費用支出'!$O$10:$O$5000)+SUMIF('[2]複合仕訳'!$N$15:$W$15,A28,'[2]複合仕訳'!$N$4:$W$4)</f>
        <v>0</v>
      </c>
      <c r="H28" s="58">
        <f>'仕入修正'!G28</f>
        <v>0</v>
      </c>
      <c r="I28" s="135">
        <f t="shared" si="0"/>
        <v>0</v>
      </c>
      <c r="J28" s="36"/>
      <c r="K28" s="126"/>
      <c r="L28" s="126"/>
      <c r="M28" s="126"/>
      <c r="N28" s="126"/>
      <c r="O28" s="126"/>
      <c r="P28" s="126"/>
      <c r="Q28" s="36"/>
    </row>
    <row r="29" spans="1:17" ht="15">
      <c r="A29" s="36">
        <v>41</v>
      </c>
      <c r="B29" s="37"/>
      <c r="C29" s="37"/>
      <c r="D29" s="36"/>
      <c r="E29" s="471"/>
      <c r="F29" s="133" t="str">
        <f>IF(G29=0,"***",+'[2]ﾒﾆｭｰ'!H31)</f>
        <v>***</v>
      </c>
      <c r="G29" s="134">
        <f>SUMIF('[2]費用支出'!$X$10:$X$5000,'仕入修正'!A29,'[2]費用支出'!$O$10:$O$5000)+SUMIF('[2]複合仕訳'!$N$15:$W$15,A29,'[2]複合仕訳'!$N$4:$W$4)</f>
        <v>0</v>
      </c>
      <c r="H29" s="58">
        <f>'仕入修正'!G29</f>
        <v>0</v>
      </c>
      <c r="I29" s="135">
        <f t="shared" si="0"/>
        <v>0</v>
      </c>
      <c r="J29" s="36"/>
      <c r="K29" s="126"/>
      <c r="L29" s="126"/>
      <c r="M29" s="126"/>
      <c r="N29" s="126"/>
      <c r="O29" s="126"/>
      <c r="P29" s="126"/>
      <c r="Q29" s="36"/>
    </row>
    <row r="30" spans="1:17" ht="15.75" thickBot="1">
      <c r="A30" s="36"/>
      <c r="B30" s="36"/>
      <c r="C30" s="36"/>
      <c r="D30" s="36"/>
      <c r="E30" s="471"/>
      <c r="F30" s="145" t="str">
        <f>IF(G30=0,"***","減価償却費")</f>
        <v>***</v>
      </c>
      <c r="G30" s="134">
        <f>'[2]損益計算書'!$D$35+'[2]損益計算書'!$D$36</f>
        <v>0</v>
      </c>
      <c r="H30" s="58">
        <f>'仕入修正'!G30</f>
        <v>0</v>
      </c>
      <c r="I30" s="135">
        <f t="shared" si="0"/>
        <v>0</v>
      </c>
      <c r="J30" s="36"/>
      <c r="K30" s="36"/>
      <c r="L30" s="36"/>
      <c r="M30" s="36"/>
      <c r="N30" s="36"/>
      <c r="O30" s="36"/>
      <c r="P30" s="36"/>
      <c r="Q30" s="36"/>
    </row>
    <row r="31" spans="1:17" ht="16.5" customHeight="1" thickBot="1">
      <c r="A31" s="36"/>
      <c r="B31" s="36"/>
      <c r="C31" s="36"/>
      <c r="D31" s="36"/>
      <c r="E31" s="471"/>
      <c r="F31" s="146" t="s">
        <v>117</v>
      </c>
      <c r="G31" s="147">
        <f>-'売上修正'!K6-'売上修正'!K8</f>
        <v>0</v>
      </c>
      <c r="H31" s="148"/>
      <c r="I31" s="149">
        <f t="shared" si="0"/>
        <v>0</v>
      </c>
      <c r="J31" s="36"/>
      <c r="K31" s="36"/>
      <c r="L31" s="36"/>
      <c r="M31" s="36"/>
      <c r="N31" s="36"/>
      <c r="O31" s="36"/>
      <c r="P31" s="36"/>
      <c r="Q31" s="36"/>
    </row>
    <row r="32" spans="1:17" ht="15.75" thickBot="1">
      <c r="A32" s="36"/>
      <c r="B32" s="36"/>
      <c r="C32" s="36"/>
      <c r="D32" s="36"/>
      <c r="E32" s="471"/>
      <c r="F32" s="146" t="s">
        <v>118</v>
      </c>
      <c r="G32" s="147">
        <f>-'売上修正'!L8</f>
        <v>0</v>
      </c>
      <c r="H32" s="148"/>
      <c r="I32" s="149">
        <f t="shared" si="0"/>
        <v>0</v>
      </c>
      <c r="J32" s="36"/>
      <c r="K32" s="36"/>
      <c r="L32" s="36"/>
      <c r="M32" s="36"/>
      <c r="N32" s="36"/>
      <c r="O32" s="36"/>
      <c r="P32" s="36"/>
      <c r="Q32" s="126"/>
    </row>
    <row r="33" spans="1:17" ht="15.75" thickBot="1">
      <c r="A33" s="36"/>
      <c r="B33" s="36"/>
      <c r="C33" s="36"/>
      <c r="D33" s="36"/>
      <c r="E33" s="472"/>
      <c r="F33" s="150" t="s">
        <v>113</v>
      </c>
      <c r="G33" s="151">
        <f>SUM(G5:G32)</f>
        <v>0</v>
      </c>
      <c r="H33" s="152">
        <f>SUM(H5:H32)</f>
        <v>0</v>
      </c>
      <c r="I33" s="153">
        <f t="shared" si="0"/>
        <v>0</v>
      </c>
      <c r="J33" s="128"/>
      <c r="K33" s="36"/>
      <c r="L33" s="36"/>
      <c r="M33" s="36"/>
      <c r="N33" s="36"/>
      <c r="O33" s="36"/>
      <c r="P33" s="36"/>
      <c r="Q33" s="128"/>
    </row>
    <row r="34" spans="1:17" ht="15.75" thickBot="1">
      <c r="A34" s="36"/>
      <c r="B34" s="36"/>
      <c r="C34" s="36"/>
      <c r="D34" s="36"/>
      <c r="E34" s="107"/>
      <c r="F34" s="154"/>
      <c r="G34" s="155"/>
      <c r="H34" s="155"/>
      <c r="I34" s="156"/>
      <c r="J34" s="36"/>
      <c r="K34" s="126"/>
      <c r="L34" s="126"/>
      <c r="M34" s="126"/>
      <c r="N34" s="126"/>
      <c r="O34" s="126"/>
      <c r="P34" s="126"/>
      <c r="Q34" s="36"/>
    </row>
    <row r="35" spans="1:17" ht="15">
      <c r="A35" s="36"/>
      <c r="B35" s="36"/>
      <c r="C35" s="36"/>
      <c r="D35" s="36"/>
      <c r="E35" s="464"/>
      <c r="F35" s="467" t="s">
        <v>83</v>
      </c>
      <c r="G35" s="469" t="s">
        <v>105</v>
      </c>
      <c r="H35" s="475" t="s">
        <v>106</v>
      </c>
      <c r="I35" s="473" t="s">
        <v>107</v>
      </c>
      <c r="J35" s="36"/>
      <c r="K35" s="126"/>
      <c r="L35" s="126"/>
      <c r="M35" s="126"/>
      <c r="N35" s="126"/>
      <c r="O35" s="126"/>
      <c r="P35" s="126"/>
      <c r="Q35" s="36"/>
    </row>
    <row r="36" spans="1:17" ht="15.75" thickBot="1">
      <c r="A36" s="128"/>
      <c r="B36" s="128"/>
      <c r="C36" s="128"/>
      <c r="D36" s="128"/>
      <c r="E36" s="465"/>
      <c r="F36" s="468"/>
      <c r="G36" s="470"/>
      <c r="H36" s="476"/>
      <c r="I36" s="477"/>
      <c r="J36" s="36"/>
      <c r="K36" s="126"/>
      <c r="L36" s="126"/>
      <c r="M36" s="126"/>
      <c r="N36" s="126"/>
      <c r="O36" s="126"/>
      <c r="P36" s="126"/>
      <c r="Q36" s="36"/>
    </row>
    <row r="37" spans="1:17" ht="15.75" thickBot="1">
      <c r="A37" s="36"/>
      <c r="B37" s="36"/>
      <c r="C37" s="36"/>
      <c r="D37" s="36"/>
      <c r="E37" s="461" t="s">
        <v>96</v>
      </c>
      <c r="F37" s="157" t="s">
        <v>44</v>
      </c>
      <c r="G37" s="158">
        <f>G50+G51+G52</f>
        <v>0</v>
      </c>
      <c r="H37" s="158">
        <f>H50+H51+H52</f>
        <v>0</v>
      </c>
      <c r="I37" s="149">
        <f>G37-H37</f>
        <v>0</v>
      </c>
      <c r="J37" s="36"/>
      <c r="K37" s="126"/>
      <c r="L37" s="126"/>
      <c r="M37" s="126"/>
      <c r="N37" s="126"/>
      <c r="O37" s="126"/>
      <c r="P37" s="126"/>
      <c r="Q37" s="36"/>
    </row>
    <row r="38" spans="1:17" ht="15.75" thickBot="1">
      <c r="A38" s="36">
        <v>48</v>
      </c>
      <c r="B38" s="36"/>
      <c r="C38" s="36"/>
      <c r="D38" s="36"/>
      <c r="E38" s="462"/>
      <c r="F38" s="157" t="s">
        <v>45</v>
      </c>
      <c r="G38" s="158">
        <f>SUMIF('[2]費用支出'!$AB$10:$AB$5000,A38,'[2]費用支出'!$AL$10:$AL$5000)+SUMIF('[2]複合仕訳'!$N$15:$W$15,A38,'[2]複合仕訳'!$N$4:$W$4)</f>
        <v>0</v>
      </c>
      <c r="H38" s="71">
        <f>SUMIF('[2]費用支出'!$AB$10:$AB$5000,A38,'[2]費用支出'!$AI$10:$AI$5000)+SUMIF('[2]複合仕訳'!$N$15:$W$15,A38,'[2]複合仕訳'!$N$7:$W$7)</f>
        <v>0</v>
      </c>
      <c r="I38" s="149">
        <f>G38-H38</f>
        <v>0</v>
      </c>
      <c r="J38" s="36"/>
      <c r="K38" s="126"/>
      <c r="L38" s="126"/>
      <c r="M38" s="126"/>
      <c r="N38" s="126"/>
      <c r="O38" s="126"/>
      <c r="P38" s="126"/>
      <c r="Q38" s="36"/>
    </row>
    <row r="39" spans="1:17" ht="15.75" thickBot="1">
      <c r="A39" s="36">
        <v>49</v>
      </c>
      <c r="B39" s="36"/>
      <c r="C39" s="36"/>
      <c r="D39" s="36"/>
      <c r="E39" s="462"/>
      <c r="F39" s="160" t="s">
        <v>119</v>
      </c>
      <c r="G39" s="158">
        <f>SUMIF('[2]費用支出'!$AB$10:$AB$5000,A39,'[2]費用支出'!$F$10:$F$5000)+SUMIF('[2]複合仕訳'!$N$15:$W$15,A39,'[2]複合仕訳'!$N$4:$W$4)</f>
        <v>0</v>
      </c>
      <c r="H39" s="71">
        <f>SUMIF('[2]費用支出'!$AB$10:$AB$5000,A39,'[2]費用支出'!$AI$10:$AI$5000)+SUMIF('[2]複合仕訳'!$N$15:$W$15,A39,'[2]複合仕訳'!$N$7:$W$7)</f>
        <v>0</v>
      </c>
      <c r="I39" s="149">
        <f>G39-H39</f>
        <v>0</v>
      </c>
      <c r="J39" s="36"/>
      <c r="K39" s="126"/>
      <c r="L39" s="126"/>
      <c r="M39" s="126"/>
      <c r="N39" s="126"/>
      <c r="O39" s="126"/>
      <c r="P39" s="126"/>
      <c r="Q39" s="126"/>
    </row>
    <row r="40" spans="1:17" ht="15.75" thickBot="1">
      <c r="A40" s="36">
        <v>50</v>
      </c>
      <c r="B40" s="36"/>
      <c r="C40" s="36"/>
      <c r="D40" s="36"/>
      <c r="E40" s="462"/>
      <c r="F40" s="160" t="s">
        <v>119</v>
      </c>
      <c r="G40" s="158">
        <f>SUMIF('[2]費用支出'!$AB$10:$AB$5000,A40,'[2]費用支出'!$F$10:$F$5000)+SUMIF('[2]複合仕訳'!$N$15:$W$15,A40,'[2]複合仕訳'!$N$4:$W$4)</f>
        <v>0</v>
      </c>
      <c r="H40" s="71">
        <f>SUMIF('[2]費用支出'!$AB$10:$AB$5000,A40,'[2]費用支出'!$AI$10:$AI$5000)+SUMIF('[2]複合仕訳'!$N$15:$W$15,A40,'[2]複合仕訳'!$N$7:$W$7)</f>
        <v>0</v>
      </c>
      <c r="I40" s="149">
        <f>G40-H40</f>
        <v>0</v>
      </c>
      <c r="J40" s="36"/>
      <c r="K40" s="126"/>
      <c r="L40" s="126"/>
      <c r="M40" s="126"/>
      <c r="N40" s="126"/>
      <c r="O40" s="126"/>
      <c r="P40" s="126"/>
      <c r="Q40" s="126"/>
    </row>
    <row r="41" spans="1:9" ht="15.75" thickBot="1">
      <c r="A41" s="36"/>
      <c r="B41" s="36"/>
      <c r="C41" s="36"/>
      <c r="D41" s="36"/>
      <c r="E41" s="463"/>
      <c r="F41" s="161" t="s">
        <v>113</v>
      </c>
      <c r="G41" s="162">
        <f>SUM(G37:G40)</f>
        <v>0</v>
      </c>
      <c r="H41" s="162">
        <f>SUM(H37:H40)</f>
        <v>0</v>
      </c>
      <c r="I41" s="163">
        <f>SUM(I37:I40)</f>
        <v>0</v>
      </c>
    </row>
    <row r="42" spans="1:9" ht="15">
      <c r="A42" s="36"/>
      <c r="B42" s="36"/>
      <c r="C42" s="36"/>
      <c r="D42" s="36"/>
      <c r="E42" s="107"/>
      <c r="F42" s="164"/>
      <c r="G42" s="165"/>
      <c r="H42" s="165"/>
      <c r="I42" s="40"/>
    </row>
    <row r="43" spans="1:9" ht="15">
      <c r="A43" s="36"/>
      <c r="B43" s="36"/>
      <c r="C43" s="36"/>
      <c r="D43" s="36"/>
      <c r="E43" s="107"/>
      <c r="F43" s="36"/>
      <c r="G43" s="40"/>
      <c r="H43" s="40"/>
      <c r="I43" s="40"/>
    </row>
    <row r="44" spans="1:9" ht="15" hidden="1">
      <c r="A44" s="4">
        <v>2</v>
      </c>
      <c r="F44" s="133" t="str">
        <f>IF(G44=0,"***",+'[2]ﾒﾆｭｰ'!H5)</f>
        <v>***</v>
      </c>
      <c r="G44" s="134">
        <f>SUMIF('[2]費用支出'!$X$10:$X$5000,'仕入修正'!A44,'[2]費用支出'!$O$10:$O$5000)+SUMIF('[2]複合仕訳'!$N$15:$W$15,A44,'[2]複合仕訳'!$N$4:$W$4)</f>
        <v>0</v>
      </c>
      <c r="H44" s="58">
        <f>SUMIF('[2]費用支出'!$X$10:$X$5000,'仕入修正'!A44,'[2]費用支出'!$AI$10:$AI$5000)+SUMIF('[2]複合仕訳'!$N$15:$W$15,A44,'[2]複合仕訳'!$N$7:$W$7)</f>
        <v>0</v>
      </c>
      <c r="I44" s="135"/>
    </row>
    <row r="45" spans="1:9" ht="15" hidden="1">
      <c r="A45" s="4">
        <v>3</v>
      </c>
      <c r="F45" s="133" t="str">
        <f>IF(G45=0,"***",+'[2]ﾒﾆｭｰ'!H5)</f>
        <v>***</v>
      </c>
      <c r="G45" s="134">
        <f>SUMIF('[2]費用支出'!$X$10:$X$5000,'仕入修正'!A45,'[2]費用支出'!$O$10:$O$5000)+SUMIF('[2]複合仕訳'!$N$15:$W$15,A45,'[2]複合仕訳'!$N$4:$W$4)</f>
        <v>0</v>
      </c>
      <c r="H45" s="58">
        <f>SUMIF('[2]費用支出'!$X$10:$X$5000,'仕入修正'!A45,'[2]費用支出'!$AI$10:$AI$5000)+SUMIF('[2]複合仕訳'!$N$15:$W$15,A45,'[2]複合仕訳'!$N$7:$W$7)</f>
        <v>0</v>
      </c>
      <c r="I45" s="135"/>
    </row>
    <row r="46" spans="1:9" ht="15" hidden="1">
      <c r="A46" s="4">
        <v>4</v>
      </c>
      <c r="F46" s="133" t="str">
        <f>IF(G46=0,"***","素畜費")</f>
        <v>***</v>
      </c>
      <c r="G46" s="134">
        <f>SUMIF('[2]費用支出'!$X$10:$X$5000,'仕入修正'!A46,'[2]費用支出'!$O$10:$O$5000)+SUMIF('[2]複合仕訳'!$N$15:$W$15,A46,'[2]複合仕訳'!$N$4:$W$4)</f>
        <v>0</v>
      </c>
      <c r="H46" s="58">
        <f>SUMIF('[2]費用支出'!$X$10:$X$5000,'仕入修正'!A46,'[2]費用支出'!$AI$10:$AI$5000)+SUMIF('[2]複合仕訳'!$N$15:$W$15,A46,'[2]複合仕訳'!$N$7:$W$7)</f>
        <v>0</v>
      </c>
      <c r="I46" s="135"/>
    </row>
    <row r="47" spans="1:9" ht="15" hidden="1">
      <c r="A47" s="4">
        <v>5</v>
      </c>
      <c r="F47" s="133" t="str">
        <f>IF(G47=0,"***","素畜費")</f>
        <v>***</v>
      </c>
      <c r="G47" s="134">
        <f>SUMIF('[2]費用支出'!$X$10:$X$5000,'仕入修正'!A47,'[2]費用支出'!$O$10:$O$5000)+SUMIF('[2]複合仕訳'!$N$15:$W$15,A47,'[2]複合仕訳'!$N$4:$W$4)</f>
        <v>0</v>
      </c>
      <c r="H47" s="58">
        <f>SUMIF('[2]費用支出'!$X$10:$X$5000,'仕入修正'!A47,'[2]費用支出'!$AI$10:$AI$5000)+SUMIF('[2]複合仕訳'!$N$15:$W$15,A47,'[2]複合仕訳'!$N$7:$W$7)</f>
        <v>0</v>
      </c>
      <c r="I47" s="135"/>
    </row>
    <row r="48" spans="1:9" ht="15" hidden="1">
      <c r="A48" s="4">
        <v>6</v>
      </c>
      <c r="F48" s="133" t="str">
        <f>IF(G48=0,"***","素畜費")</f>
        <v>***</v>
      </c>
      <c r="G48" s="134">
        <f>SUMIF('[2]費用支出'!$X$10:$X$5000,'仕入修正'!A48,'[2]費用支出'!$O$10:$O$5000)+SUMIF('[2]複合仕訳'!$N$15:$W$15,A48,'[2]複合仕訳'!$N$4:$W$4)</f>
        <v>0</v>
      </c>
      <c r="H48" s="58">
        <f>SUMIF('[2]費用支出'!$X$10:$X$5000,'仕入修正'!A48,'[2]費用支出'!$AI$10:$AI$5000)+SUMIF('[2]複合仕訳'!$N$15:$W$15,A48,'[2]複合仕訳'!$N$7:$W$7)</f>
        <v>0</v>
      </c>
      <c r="I48" s="135"/>
    </row>
    <row r="49" ht="15.75" hidden="1" thickBot="1"/>
    <row r="50" spans="6:8" ht="15.75" hidden="1" thickBot="1">
      <c r="F50" s="157" t="s">
        <v>44</v>
      </c>
      <c r="G50" s="158">
        <f>SUMIF('[2]費用支出'!$AB$10:$AB$5000,53,'[2]費用支出'!$F$10:$F$5000)+SUMIF('[2]複合仕訳'!$N$15:$W$15,53,'[2]複合仕訳'!$N$4:$W$4)</f>
        <v>0</v>
      </c>
      <c r="H50" s="159">
        <f>SUMIF('[2]費用支出'!$AB$10:$AB$5000,53,'[2]費用支出'!$AI$10:$AI$5000)+SUMIF('[2]複合仕訳'!$N$15:$W$15,53,'[2]複合仕訳'!$N$7:$W$7)</f>
        <v>0</v>
      </c>
    </row>
    <row r="51" spans="6:8" ht="15.75" hidden="1" thickBot="1">
      <c r="F51" s="157" t="s">
        <v>44</v>
      </c>
      <c r="G51" s="158">
        <f>SUMIF('[2]費用支出'!$AB$10:$AB$5000,54,'[2]費用支出'!$F$10:$F$5000)+SUMIF('[2]複合仕訳'!$N$15:$W$15,54,'[2]複合仕訳'!$N$4:$W$4)</f>
        <v>0</v>
      </c>
      <c r="H51" s="159">
        <f>SUMIF('[2]費用支出'!$AB$10:$AB$5000,54,'[2]費用支出'!$AI$10:$AI$5000)+SUMIF('[2]複合仕訳'!$N$15:$W$15,54,'[2]複合仕訳'!$N$7:$W$7)</f>
        <v>0</v>
      </c>
    </row>
    <row r="52" spans="6:8" ht="15.75" hidden="1" thickBot="1">
      <c r="F52" s="157" t="s">
        <v>44</v>
      </c>
      <c r="G52" s="158">
        <f>SUMIF('[2]費用支出'!$AB$10:$AB$5000,55,'[2]費用支出'!$F$10:$F$5000)+SUMIF('[2]複合仕訳'!$N$15:$W$15,55,'[2]複合仕訳'!$N$4:$W$4)</f>
        <v>0</v>
      </c>
      <c r="H52" s="159">
        <f>SUMIF('[2]費用支出'!$AB$10:$AB$5000,55,'[2]費用支出'!$AI$10:$AI$5000)+SUMIF('[2]複合仕訳'!$N$15:$W$15,55,'[2]複合仕訳'!$N$7:$W$7)</f>
        <v>0</v>
      </c>
    </row>
    <row r="53" ht="15"/>
    <row r="54" ht="15"/>
  </sheetData>
  <sheetProtection/>
  <mergeCells count="31">
    <mergeCell ref="O20:O21"/>
    <mergeCell ref="O22:O23"/>
    <mergeCell ref="N22:N23"/>
    <mergeCell ref="N20:N21"/>
    <mergeCell ref="K18:K24"/>
    <mergeCell ref="L18:L24"/>
    <mergeCell ref="M18:M21"/>
    <mergeCell ref="M22:M23"/>
    <mergeCell ref="P5:P10"/>
    <mergeCell ref="K5:O10"/>
    <mergeCell ref="M15:M16"/>
    <mergeCell ref="N15:N16"/>
    <mergeCell ref="K11:K17"/>
    <mergeCell ref="L11:L17"/>
    <mergeCell ref="M11:M14"/>
    <mergeCell ref="N13:N14"/>
    <mergeCell ref="O13:O14"/>
    <mergeCell ref="O15:O16"/>
    <mergeCell ref="I3:I4"/>
    <mergeCell ref="H35:H36"/>
    <mergeCell ref="I35:I36"/>
    <mergeCell ref="F3:F4"/>
    <mergeCell ref="G3:G4"/>
    <mergeCell ref="H3:H4"/>
    <mergeCell ref="E37:E41"/>
    <mergeCell ref="E35:E36"/>
    <mergeCell ref="E3:E4"/>
    <mergeCell ref="F2:G2"/>
    <mergeCell ref="F35:F36"/>
    <mergeCell ref="G35:G36"/>
    <mergeCell ref="E5:E33"/>
  </mergeCells>
  <printOptions/>
  <pageMargins left="0.75" right="0.75" top="1" bottom="1" header="0.512" footer="0.512"/>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31">
    <tabColor indexed="50"/>
  </sheetPr>
  <dimension ref="A1:Q48"/>
  <sheetViews>
    <sheetView zoomScale="75" zoomScaleNormal="75" zoomScalePageLayoutView="0" workbookViewId="0" topLeftCell="A1">
      <selection activeCell="A1" sqref="A1:IV16384"/>
    </sheetView>
  </sheetViews>
  <sheetFormatPr defaultColWidth="10.00390625" defaultRowHeight="13.5"/>
  <cols>
    <col min="1" max="1" width="1.875" style="4" customWidth="1"/>
    <col min="2" max="2" width="5.00390625" style="4" customWidth="1"/>
    <col min="3" max="3" width="29.50390625" style="4" customWidth="1"/>
    <col min="4" max="4" width="7.00390625" style="4" customWidth="1"/>
    <col min="5" max="5" width="4.375" style="4" customWidth="1"/>
    <col min="6" max="6" width="18.375" style="4" customWidth="1"/>
    <col min="7" max="7" width="18.25390625" style="4" customWidth="1"/>
    <col min="8" max="8" width="18.50390625" style="4" customWidth="1"/>
    <col min="9" max="9" width="3.125" style="4" bestFit="1" customWidth="1"/>
    <col min="10" max="10" width="5.25390625" style="4" customWidth="1"/>
    <col min="11" max="11" width="40.875" style="4" customWidth="1"/>
    <col min="12" max="12" width="12.875" style="4" customWidth="1"/>
    <col min="13" max="13" width="23.25390625" style="4" customWidth="1"/>
    <col min="14" max="14" width="13.25390625" style="4" customWidth="1"/>
    <col min="15" max="15" width="16.375" style="4" customWidth="1"/>
    <col min="16" max="16384" width="10.00390625" style="4" customWidth="1"/>
  </cols>
  <sheetData>
    <row r="1" spans="1:16" ht="26.25" customHeight="1">
      <c r="A1" s="166"/>
      <c r="B1" s="167"/>
      <c r="C1" s="168"/>
      <c r="D1" s="1"/>
      <c r="E1" s="2"/>
      <c r="F1" s="1"/>
      <c r="G1" s="1"/>
      <c r="H1" s="1"/>
      <c r="I1" s="1"/>
      <c r="J1" s="169"/>
      <c r="K1" s="169"/>
      <c r="L1" s="169"/>
      <c r="M1" s="169"/>
      <c r="N1" s="169"/>
      <c r="O1" s="169"/>
      <c r="P1" s="169"/>
    </row>
    <row r="2" spans="1:16" ht="18.75">
      <c r="A2" s="169"/>
      <c r="B2" s="526" t="s">
        <v>120</v>
      </c>
      <c r="C2" s="526"/>
      <c r="D2" s="526"/>
      <c r="E2" s="526"/>
      <c r="F2" s="526"/>
      <c r="G2" s="526"/>
      <c r="H2" s="526"/>
      <c r="I2" s="3"/>
      <c r="J2" s="169"/>
      <c r="K2" s="169"/>
      <c r="L2" s="169"/>
      <c r="M2" s="169"/>
      <c r="N2" s="169"/>
      <c r="O2" s="169"/>
      <c r="P2" s="169"/>
    </row>
    <row r="3" spans="1:17" ht="32.25" customHeight="1">
      <c r="A3" s="167"/>
      <c r="B3" s="545" t="s">
        <v>121</v>
      </c>
      <c r="C3" s="546"/>
      <c r="D3" s="546"/>
      <c r="E3" s="547"/>
      <c r="F3" s="173" t="s">
        <v>122</v>
      </c>
      <c r="G3" s="174" t="s">
        <v>123</v>
      </c>
      <c r="H3" s="174" t="s">
        <v>124</v>
      </c>
      <c r="I3" s="167"/>
      <c r="J3" s="167"/>
      <c r="K3" s="167"/>
      <c r="L3" s="167"/>
      <c r="M3" s="167"/>
      <c r="N3" s="167"/>
      <c r="O3" s="167"/>
      <c r="P3" s="167"/>
      <c r="Q3" s="175"/>
    </row>
    <row r="4" spans="1:17" ht="15">
      <c r="A4" s="167"/>
      <c r="B4" s="551" t="s">
        <v>125</v>
      </c>
      <c r="C4" s="535" t="s">
        <v>126</v>
      </c>
      <c r="D4" s="535"/>
      <c r="E4" s="177">
        <v>1</v>
      </c>
      <c r="F4" s="178">
        <f>'売上修正'!G6+'売上修正'!G9+'売上修正'!G10+'売上修正'!G11</f>
        <v>0</v>
      </c>
      <c r="G4" s="178">
        <f>SUM('売上修正'!H6:I6,'売上修正'!H9:I11)</f>
        <v>0</v>
      </c>
      <c r="H4" s="179">
        <f>F4-G4</f>
        <v>0</v>
      </c>
      <c r="I4" s="167"/>
      <c r="J4" s="167"/>
      <c r="K4" s="167"/>
      <c r="L4" s="167"/>
      <c r="M4" s="167"/>
      <c r="N4" s="167"/>
      <c r="O4" s="167"/>
      <c r="P4" s="167"/>
      <c r="Q4" s="175"/>
    </row>
    <row r="5" spans="1:17" ht="15">
      <c r="A5" s="167"/>
      <c r="B5" s="551"/>
      <c r="C5" s="535" t="s">
        <v>127</v>
      </c>
      <c r="D5" s="535"/>
      <c r="E5" s="552">
        <v>2</v>
      </c>
      <c r="F5" s="178">
        <f>'売上修正'!G7</f>
        <v>0</v>
      </c>
      <c r="G5" s="178">
        <f>'売上修正'!H7+'売上修正'!I7</f>
        <v>0</v>
      </c>
      <c r="H5" s="179">
        <f>F5-G5</f>
        <v>0</v>
      </c>
      <c r="I5" s="167"/>
      <c r="J5" s="167"/>
      <c r="K5" s="167"/>
      <c r="L5" s="167"/>
      <c r="M5" s="167"/>
      <c r="N5" s="167"/>
      <c r="O5" s="167"/>
      <c r="P5" s="167"/>
      <c r="Q5" s="175"/>
    </row>
    <row r="6" spans="1:17" ht="15">
      <c r="A6" s="167"/>
      <c r="B6" s="551"/>
      <c r="C6" s="535" t="s">
        <v>128</v>
      </c>
      <c r="D6" s="535"/>
      <c r="E6" s="552"/>
      <c r="F6" s="178"/>
      <c r="G6" s="178"/>
      <c r="H6" s="179"/>
      <c r="I6" s="167"/>
      <c r="J6" s="167"/>
      <c r="K6" s="167"/>
      <c r="L6" s="167"/>
      <c r="M6" s="167"/>
      <c r="N6" s="167"/>
      <c r="O6" s="167"/>
      <c r="P6" s="167"/>
      <c r="Q6" s="175"/>
    </row>
    <row r="7" spans="1:17" ht="15">
      <c r="A7" s="167"/>
      <c r="B7" s="551"/>
      <c r="C7" s="535" t="s">
        <v>129</v>
      </c>
      <c r="D7" s="535"/>
      <c r="E7" s="177">
        <v>3</v>
      </c>
      <c r="F7" s="178">
        <f>'売上修正'!G8</f>
        <v>0</v>
      </c>
      <c r="G7" s="178">
        <f>'売上修正'!H8+'売上修正'!I8</f>
        <v>0</v>
      </c>
      <c r="H7" s="179">
        <f>F7-G7</f>
        <v>0</v>
      </c>
      <c r="I7" s="167"/>
      <c r="J7" s="167"/>
      <c r="K7" s="167"/>
      <c r="L7" s="167"/>
      <c r="M7" s="167"/>
      <c r="N7" s="167"/>
      <c r="O7" s="167"/>
      <c r="P7" s="167"/>
      <c r="Q7" s="175"/>
    </row>
    <row r="8" spans="1:17" ht="15">
      <c r="A8" s="167"/>
      <c r="B8" s="551"/>
      <c r="C8" s="176" t="s">
        <v>130</v>
      </c>
      <c r="D8" s="180"/>
      <c r="E8" s="177"/>
      <c r="F8" s="178"/>
      <c r="G8" s="178"/>
      <c r="H8" s="179">
        <f>F8-G8</f>
        <v>0</v>
      </c>
      <c r="I8" s="167"/>
      <c r="J8" s="167"/>
      <c r="K8" s="167"/>
      <c r="L8" s="167"/>
      <c r="M8" s="167"/>
      <c r="N8" s="167"/>
      <c r="O8" s="167"/>
      <c r="P8" s="167"/>
      <c r="Q8" s="175"/>
    </row>
    <row r="9" spans="1:17" ht="15">
      <c r="A9" s="167"/>
      <c r="B9" s="551"/>
      <c r="C9" s="536" t="s">
        <v>131</v>
      </c>
      <c r="D9" s="537"/>
      <c r="E9" s="177">
        <v>4</v>
      </c>
      <c r="F9" s="178">
        <f>SUM(F4:F8)</f>
        <v>0</v>
      </c>
      <c r="G9" s="178">
        <f>SUM(G4:G8)</f>
        <v>0</v>
      </c>
      <c r="H9" s="179">
        <f>F9-G9</f>
        <v>0</v>
      </c>
      <c r="I9" s="167"/>
      <c r="J9" s="167"/>
      <c r="K9" s="167"/>
      <c r="L9" s="167"/>
      <c r="M9" s="167"/>
      <c r="N9" s="167"/>
      <c r="O9" s="167"/>
      <c r="P9" s="167"/>
      <c r="Q9" s="175"/>
    </row>
    <row r="10" spans="1:17" ht="15">
      <c r="A10" s="167"/>
      <c r="B10" s="551"/>
      <c r="C10" s="553" t="s">
        <v>132</v>
      </c>
      <c r="D10" s="181" t="s">
        <v>133</v>
      </c>
      <c r="E10" s="177">
        <v>5</v>
      </c>
      <c r="F10" s="179">
        <f>'仕入修正'!O11+'仕入修正'!O12+'仕入修正'!O13</f>
        <v>0</v>
      </c>
      <c r="G10" s="182"/>
      <c r="H10" s="182"/>
      <c r="I10" s="167"/>
      <c r="J10" s="167"/>
      <c r="K10" s="167"/>
      <c r="L10" s="167"/>
      <c r="M10" s="167"/>
      <c r="N10" s="167"/>
      <c r="O10" s="167"/>
      <c r="P10" s="167"/>
      <c r="Q10" s="175"/>
    </row>
    <row r="11" spans="1:17" ht="15">
      <c r="A11" s="167"/>
      <c r="B11" s="551"/>
      <c r="C11" s="554"/>
      <c r="D11" s="181" t="s">
        <v>134</v>
      </c>
      <c r="E11" s="177">
        <v>6</v>
      </c>
      <c r="F11" s="183">
        <f>'仕入修正'!O18+'仕入修正'!O19+'仕入修正'!O20</f>
        <v>0</v>
      </c>
      <c r="G11" s="184"/>
      <c r="H11" s="184"/>
      <c r="I11" s="167"/>
      <c r="J11" s="167"/>
      <c r="K11" s="167"/>
      <c r="L11" s="167"/>
      <c r="M11" s="167"/>
      <c r="N11" s="167"/>
      <c r="O11" s="167"/>
      <c r="P11" s="167"/>
      <c r="Q11" s="175"/>
    </row>
    <row r="12" spans="1:17" ht="15.75" thickBot="1">
      <c r="A12" s="167"/>
      <c r="B12" s="551"/>
      <c r="C12" s="185" t="s">
        <v>135</v>
      </c>
      <c r="D12" s="171"/>
      <c r="E12" s="177">
        <v>7</v>
      </c>
      <c r="F12" s="183">
        <f>F9-'取引計算表'!F10+'取引計算表'!F11</f>
        <v>0</v>
      </c>
      <c r="G12" s="184"/>
      <c r="H12" s="184"/>
      <c r="I12" s="167"/>
      <c r="J12" s="167"/>
      <c r="K12" s="167"/>
      <c r="L12" s="167"/>
      <c r="M12" s="167"/>
      <c r="N12" s="167"/>
      <c r="O12" s="167"/>
      <c r="P12" s="167"/>
      <c r="Q12" s="175"/>
    </row>
    <row r="13" spans="1:16" ht="15">
      <c r="A13" s="169"/>
      <c r="B13" s="548" t="s">
        <v>136</v>
      </c>
      <c r="C13" s="186" t="str">
        <f>'仕入修正'!F5</f>
        <v>***</v>
      </c>
      <c r="D13" s="187"/>
      <c r="E13" s="188">
        <v>8</v>
      </c>
      <c r="F13" s="183">
        <f>'仕入修正'!G5</f>
        <v>0</v>
      </c>
      <c r="G13" s="183">
        <f>'仕入修正'!H5</f>
        <v>0</v>
      </c>
      <c r="H13" s="183">
        <f aca="true" t="shared" si="0" ref="H13:H38">F13-G13</f>
        <v>0</v>
      </c>
      <c r="I13" s="3"/>
      <c r="J13" s="484">
        <f>'仕入修正'!K5</f>
      </c>
      <c r="K13" s="527"/>
      <c r="L13" s="527"/>
      <c r="M13" s="527"/>
      <c r="N13" s="528"/>
      <c r="O13" s="481" t="s">
        <v>108</v>
      </c>
      <c r="P13" s="169"/>
    </row>
    <row r="14" spans="1:16" ht="15">
      <c r="A14" s="169"/>
      <c r="B14" s="549"/>
      <c r="C14" s="186" t="str">
        <f>'仕入修正'!F6</f>
        <v>***</v>
      </c>
      <c r="D14" s="187"/>
      <c r="E14" s="188">
        <v>9</v>
      </c>
      <c r="F14" s="183">
        <f>'仕入修正'!G6</f>
        <v>0</v>
      </c>
      <c r="G14" s="183">
        <f>'仕入修正'!H6</f>
        <v>0</v>
      </c>
      <c r="H14" s="183">
        <f t="shared" si="0"/>
        <v>0</v>
      </c>
      <c r="I14" s="3"/>
      <c r="J14" s="529"/>
      <c r="K14" s="530"/>
      <c r="L14" s="530"/>
      <c r="M14" s="530"/>
      <c r="N14" s="531"/>
      <c r="O14" s="482"/>
      <c r="P14" s="169"/>
    </row>
    <row r="15" spans="1:16" ht="15">
      <c r="A15" s="169"/>
      <c r="B15" s="549"/>
      <c r="C15" s="186" t="str">
        <f>'仕入修正'!F7</f>
        <v>***</v>
      </c>
      <c r="D15" s="187"/>
      <c r="E15" s="188">
        <v>10</v>
      </c>
      <c r="F15" s="183">
        <f>'仕入修正'!G7</f>
        <v>0</v>
      </c>
      <c r="G15" s="183">
        <f>'仕入修正'!H7</f>
        <v>0</v>
      </c>
      <c r="H15" s="183">
        <f t="shared" si="0"/>
        <v>0</v>
      </c>
      <c r="I15" s="3"/>
      <c r="J15" s="529"/>
      <c r="K15" s="530"/>
      <c r="L15" s="530"/>
      <c r="M15" s="530"/>
      <c r="N15" s="531"/>
      <c r="O15" s="482"/>
      <c r="P15" s="169"/>
    </row>
    <row r="16" spans="1:16" ht="15">
      <c r="A16" s="169"/>
      <c r="B16" s="549"/>
      <c r="C16" s="186" t="str">
        <f>'仕入修正'!F8</f>
        <v>***</v>
      </c>
      <c r="D16" s="187"/>
      <c r="E16" s="188">
        <v>11</v>
      </c>
      <c r="F16" s="183">
        <f>'仕入修正'!G8</f>
        <v>0</v>
      </c>
      <c r="G16" s="183">
        <f>'仕入修正'!H8</f>
        <v>0</v>
      </c>
      <c r="H16" s="183">
        <f t="shared" si="0"/>
        <v>0</v>
      </c>
      <c r="I16" s="3"/>
      <c r="J16" s="529"/>
      <c r="K16" s="530"/>
      <c r="L16" s="530"/>
      <c r="M16" s="530"/>
      <c r="N16" s="531"/>
      <c r="O16" s="482"/>
      <c r="P16" s="169"/>
    </row>
    <row r="17" spans="1:16" ht="15">
      <c r="A17" s="169"/>
      <c r="B17" s="549"/>
      <c r="C17" s="186" t="str">
        <f>'仕入修正'!F9</f>
        <v>***</v>
      </c>
      <c r="D17" s="187"/>
      <c r="E17" s="188">
        <v>12</v>
      </c>
      <c r="F17" s="183">
        <f>'仕入修正'!G9</f>
        <v>0</v>
      </c>
      <c r="G17" s="183">
        <f>'仕入修正'!H9</f>
        <v>0</v>
      </c>
      <c r="H17" s="183">
        <f t="shared" si="0"/>
        <v>0</v>
      </c>
      <c r="I17" s="3"/>
      <c r="J17" s="529"/>
      <c r="K17" s="530"/>
      <c r="L17" s="530"/>
      <c r="M17" s="530"/>
      <c r="N17" s="531"/>
      <c r="O17" s="482"/>
      <c r="P17" s="169"/>
    </row>
    <row r="18" spans="1:16" ht="15.75" thickBot="1">
      <c r="A18" s="169"/>
      <c r="B18" s="549"/>
      <c r="C18" s="186" t="str">
        <f>'仕入修正'!F10</f>
        <v>***</v>
      </c>
      <c r="D18" s="187"/>
      <c r="E18" s="188">
        <v>13</v>
      </c>
      <c r="F18" s="183">
        <f>'仕入修正'!G10</f>
        <v>0</v>
      </c>
      <c r="G18" s="183">
        <f>'仕入修正'!H10</f>
        <v>0</v>
      </c>
      <c r="H18" s="183">
        <f t="shared" si="0"/>
        <v>0</v>
      </c>
      <c r="I18" s="3"/>
      <c r="J18" s="532"/>
      <c r="K18" s="533"/>
      <c r="L18" s="533"/>
      <c r="M18" s="533"/>
      <c r="N18" s="534"/>
      <c r="O18" s="483"/>
      <c r="P18" s="169"/>
    </row>
    <row r="19" spans="1:16" ht="15">
      <c r="A19" s="169"/>
      <c r="B19" s="549"/>
      <c r="C19" s="186" t="str">
        <f>'仕入修正'!F11</f>
        <v>***</v>
      </c>
      <c r="D19" s="187"/>
      <c r="E19" s="188">
        <v>14</v>
      </c>
      <c r="F19" s="183">
        <f>'仕入修正'!G11</f>
        <v>0</v>
      </c>
      <c r="G19" s="183">
        <f>'仕入修正'!H11</f>
        <v>0</v>
      </c>
      <c r="H19" s="183">
        <f t="shared" si="0"/>
        <v>0</v>
      </c>
      <c r="I19" s="3"/>
      <c r="J19" s="497" t="s">
        <v>137</v>
      </c>
      <c r="K19" s="500" t="s">
        <v>110</v>
      </c>
      <c r="L19" s="503" t="s">
        <v>111</v>
      </c>
      <c r="M19" s="189" t="s">
        <v>46</v>
      </c>
      <c r="N19" s="136">
        <f>'仕入修正'!O11</f>
        <v>0</v>
      </c>
      <c r="O19" s="137"/>
      <c r="P19" s="169"/>
    </row>
    <row r="20" spans="1:16" ht="15">
      <c r="A20" s="169"/>
      <c r="B20" s="549"/>
      <c r="C20" s="186" t="str">
        <f>'仕入修正'!F12</f>
        <v>***</v>
      </c>
      <c r="D20" s="187"/>
      <c r="E20" s="188">
        <v>15</v>
      </c>
      <c r="F20" s="183">
        <f>'仕入修正'!G12</f>
        <v>0</v>
      </c>
      <c r="G20" s="183">
        <f>'仕入修正'!H12</f>
        <v>0</v>
      </c>
      <c r="H20" s="183">
        <f t="shared" si="0"/>
        <v>0</v>
      </c>
      <c r="I20" s="3"/>
      <c r="J20" s="498"/>
      <c r="K20" s="501"/>
      <c r="L20" s="504"/>
      <c r="M20" s="190" t="s">
        <v>47</v>
      </c>
      <c r="N20" s="136">
        <f>'仕入修正'!O12</f>
        <v>0</v>
      </c>
      <c r="O20" s="138"/>
      <c r="P20" s="169"/>
    </row>
    <row r="21" spans="1:16" ht="15">
      <c r="A21" s="169"/>
      <c r="B21" s="549"/>
      <c r="C21" s="186" t="str">
        <f>'仕入修正'!F13</f>
        <v>***</v>
      </c>
      <c r="D21" s="187"/>
      <c r="E21" s="188">
        <v>16</v>
      </c>
      <c r="F21" s="183">
        <f>'仕入修正'!G13</f>
        <v>0</v>
      </c>
      <c r="G21" s="183">
        <f>'仕入修正'!H13</f>
        <v>0</v>
      </c>
      <c r="H21" s="183">
        <f t="shared" si="0"/>
        <v>0</v>
      </c>
      <c r="I21" s="3"/>
      <c r="J21" s="498"/>
      <c r="K21" s="501"/>
      <c r="L21" s="504"/>
      <c r="M21" s="522" t="s">
        <v>138</v>
      </c>
      <c r="N21" s="508">
        <f>'仕入修正'!O13</f>
        <v>0</v>
      </c>
      <c r="O21" s="138"/>
      <c r="P21" s="169"/>
    </row>
    <row r="22" spans="1:16" ht="15">
      <c r="A22" s="169"/>
      <c r="B22" s="549"/>
      <c r="C22" s="186" t="str">
        <f>'仕入修正'!F14</f>
        <v>***</v>
      </c>
      <c r="D22" s="187"/>
      <c r="E22" s="188">
        <v>17</v>
      </c>
      <c r="F22" s="183">
        <f>'仕入修正'!G14</f>
        <v>0</v>
      </c>
      <c r="G22" s="183">
        <f>'仕入修正'!H14</f>
        <v>0</v>
      </c>
      <c r="H22" s="183">
        <f t="shared" si="0"/>
        <v>0</v>
      </c>
      <c r="I22" s="3"/>
      <c r="J22" s="498"/>
      <c r="K22" s="501"/>
      <c r="L22" s="505"/>
      <c r="M22" s="523"/>
      <c r="N22" s="509">
        <f>'仕入修正'!O14</f>
        <v>0</v>
      </c>
      <c r="O22" s="138"/>
      <c r="P22" s="169"/>
    </row>
    <row r="23" spans="1:16" ht="15">
      <c r="A23" s="169"/>
      <c r="B23" s="549"/>
      <c r="C23" s="186" t="str">
        <f>'仕入修正'!F15</f>
        <v>***</v>
      </c>
      <c r="D23" s="187"/>
      <c r="E23" s="188">
        <v>18</v>
      </c>
      <c r="F23" s="183">
        <f>'仕入修正'!G15</f>
        <v>0</v>
      </c>
      <c r="G23" s="183">
        <f>'仕入修正'!H15</f>
        <v>0</v>
      </c>
      <c r="H23" s="183">
        <f t="shared" si="0"/>
        <v>0</v>
      </c>
      <c r="I23" s="3"/>
      <c r="J23" s="498"/>
      <c r="K23" s="501"/>
      <c r="L23" s="493" t="s">
        <v>139</v>
      </c>
      <c r="M23" s="524" t="s">
        <v>48</v>
      </c>
      <c r="N23" s="510">
        <f>'仕入修正'!O15</f>
        <v>0</v>
      </c>
      <c r="O23" s="138"/>
      <c r="P23" s="169"/>
    </row>
    <row r="24" spans="1:16" ht="15.75" thickBot="1">
      <c r="A24" s="169"/>
      <c r="B24" s="549"/>
      <c r="C24" s="186" t="str">
        <f>'仕入修正'!F16</f>
        <v>***</v>
      </c>
      <c r="D24" s="187"/>
      <c r="E24" s="188">
        <v>19</v>
      </c>
      <c r="F24" s="183">
        <f>'仕入修正'!G16</f>
        <v>0</v>
      </c>
      <c r="G24" s="183">
        <f>'仕入修正'!H16</f>
        <v>0</v>
      </c>
      <c r="H24" s="183">
        <f t="shared" si="0"/>
        <v>0</v>
      </c>
      <c r="I24" s="3"/>
      <c r="J24" s="498"/>
      <c r="K24" s="501"/>
      <c r="L24" s="494"/>
      <c r="M24" s="540"/>
      <c r="N24" s="511">
        <f>'仕入修正'!O16</f>
        <v>0</v>
      </c>
      <c r="O24" s="138"/>
      <c r="P24" s="169"/>
    </row>
    <row r="25" spans="1:16" ht="15.75" thickBot="1">
      <c r="A25" s="169"/>
      <c r="B25" s="549"/>
      <c r="C25" s="186" t="str">
        <f>'仕入修正'!F30</f>
        <v>***</v>
      </c>
      <c r="D25" s="187"/>
      <c r="E25" s="188">
        <v>20</v>
      </c>
      <c r="F25" s="183">
        <f>'仕入修正'!G30</f>
        <v>0</v>
      </c>
      <c r="G25" s="183">
        <f>'仕入修正'!H30</f>
        <v>0</v>
      </c>
      <c r="H25" s="183">
        <f t="shared" si="0"/>
        <v>0</v>
      </c>
      <c r="I25" s="3"/>
      <c r="J25" s="499"/>
      <c r="K25" s="502"/>
      <c r="L25" s="139"/>
      <c r="M25" s="140" t="s">
        <v>113</v>
      </c>
      <c r="N25" s="75">
        <f>'仕入修正'!O17</f>
        <v>0</v>
      </c>
      <c r="O25" s="141">
        <f>'仕入修正'!P17</f>
        <v>0</v>
      </c>
      <c r="P25" s="169"/>
    </row>
    <row r="26" spans="1:16" ht="15">
      <c r="A26" s="169"/>
      <c r="B26" s="549"/>
      <c r="C26" s="186" t="str">
        <f>'仕入修正'!F17</f>
        <v>***</v>
      </c>
      <c r="D26" s="187"/>
      <c r="E26" s="188">
        <v>21</v>
      </c>
      <c r="F26" s="183">
        <f>'仕入修正'!G17</f>
        <v>0</v>
      </c>
      <c r="G26" s="183">
        <f>'仕入修正'!H17</f>
        <v>0</v>
      </c>
      <c r="H26" s="183">
        <f t="shared" si="0"/>
        <v>0</v>
      </c>
      <c r="I26" s="3"/>
      <c r="J26" s="497" t="s">
        <v>77</v>
      </c>
      <c r="K26" s="500" t="s">
        <v>114</v>
      </c>
      <c r="L26" s="503" t="s">
        <v>115</v>
      </c>
      <c r="M26" s="189" t="s">
        <v>49</v>
      </c>
      <c r="N26" s="136">
        <f>'仕入修正'!O18</f>
        <v>0</v>
      </c>
      <c r="O26" s="138"/>
      <c r="P26" s="169"/>
    </row>
    <row r="27" spans="1:16" ht="15">
      <c r="A27" s="169"/>
      <c r="B27" s="549"/>
      <c r="C27" s="186" t="str">
        <f>'仕入修正'!F18</f>
        <v>***</v>
      </c>
      <c r="D27" s="187"/>
      <c r="E27" s="188">
        <v>22</v>
      </c>
      <c r="F27" s="183">
        <f>'仕入修正'!G18</f>
        <v>0</v>
      </c>
      <c r="G27" s="183">
        <f>'仕入修正'!H18</f>
        <v>0</v>
      </c>
      <c r="H27" s="183">
        <f t="shared" si="0"/>
        <v>0</v>
      </c>
      <c r="I27" s="3"/>
      <c r="J27" s="498"/>
      <c r="K27" s="501"/>
      <c r="L27" s="504"/>
      <c r="M27" s="191" t="s">
        <v>50</v>
      </c>
      <c r="N27" s="136">
        <f>'仕入修正'!O19</f>
        <v>0</v>
      </c>
      <c r="O27" s="138"/>
      <c r="P27" s="169"/>
    </row>
    <row r="28" spans="1:16" ht="15">
      <c r="A28" s="169"/>
      <c r="B28" s="549"/>
      <c r="C28" s="186" t="str">
        <f>'仕入修正'!F28</f>
        <v>***</v>
      </c>
      <c r="D28" s="187"/>
      <c r="E28" s="188">
        <v>23</v>
      </c>
      <c r="F28" s="183">
        <f>'仕入修正'!G28</f>
        <v>0</v>
      </c>
      <c r="G28" s="183">
        <f>'仕入修正'!H28</f>
        <v>0</v>
      </c>
      <c r="H28" s="183">
        <f t="shared" si="0"/>
        <v>0</v>
      </c>
      <c r="I28" s="3"/>
      <c r="J28" s="498"/>
      <c r="K28" s="501"/>
      <c r="L28" s="504"/>
      <c r="M28" s="522" t="s">
        <v>51</v>
      </c>
      <c r="N28" s="508">
        <f>'仕入修正'!O20</f>
        <v>0</v>
      </c>
      <c r="O28" s="138"/>
      <c r="P28" s="169"/>
    </row>
    <row r="29" spans="1:16" ht="15">
      <c r="A29" s="169"/>
      <c r="B29" s="549"/>
      <c r="C29" s="186" t="str">
        <f>'仕入修正'!F19</f>
        <v>***</v>
      </c>
      <c r="D29" s="187"/>
      <c r="E29" s="188">
        <v>24</v>
      </c>
      <c r="F29" s="183">
        <f>'仕入修正'!G19</f>
        <v>0</v>
      </c>
      <c r="G29" s="183">
        <f>'仕入修正'!H19</f>
        <v>0</v>
      </c>
      <c r="H29" s="183">
        <f t="shared" si="0"/>
        <v>0</v>
      </c>
      <c r="I29" s="3"/>
      <c r="J29" s="498"/>
      <c r="K29" s="501"/>
      <c r="L29" s="505"/>
      <c r="M29" s="523"/>
      <c r="N29" s="509">
        <f>'仕入修正'!O21</f>
        <v>0</v>
      </c>
      <c r="O29" s="138"/>
      <c r="P29" s="169"/>
    </row>
    <row r="30" spans="1:16" ht="15">
      <c r="A30" s="169"/>
      <c r="B30" s="549"/>
      <c r="C30" s="186" t="str">
        <f>'仕入修正'!F20</f>
        <v>***</v>
      </c>
      <c r="D30" s="187"/>
      <c r="E30" s="188">
        <v>25</v>
      </c>
      <c r="F30" s="183">
        <f>'仕入修正'!G20</f>
        <v>0</v>
      </c>
      <c r="G30" s="183">
        <f>'仕入修正'!H20</f>
        <v>0</v>
      </c>
      <c r="H30" s="183">
        <f t="shared" si="0"/>
        <v>0</v>
      </c>
      <c r="I30" s="3"/>
      <c r="J30" s="498"/>
      <c r="K30" s="501"/>
      <c r="L30" s="493" t="s">
        <v>116</v>
      </c>
      <c r="M30" s="524" t="s">
        <v>52</v>
      </c>
      <c r="N30" s="512">
        <f>'仕入修正'!O22</f>
        <v>0</v>
      </c>
      <c r="O30" s="138"/>
      <c r="P30" s="169"/>
    </row>
    <row r="31" spans="1:16" ht="15.75" thickBot="1">
      <c r="A31" s="169"/>
      <c r="B31" s="549"/>
      <c r="C31" s="186" t="str">
        <f>'仕入修正'!F27</f>
        <v>***</v>
      </c>
      <c r="D31" s="187"/>
      <c r="E31" s="188">
        <v>26</v>
      </c>
      <c r="F31" s="183">
        <f>'仕入修正'!G27</f>
        <v>0</v>
      </c>
      <c r="G31" s="183">
        <f>'仕入修正'!H27</f>
        <v>0</v>
      </c>
      <c r="H31" s="183">
        <f t="shared" si="0"/>
        <v>0</v>
      </c>
      <c r="I31" s="3"/>
      <c r="J31" s="498"/>
      <c r="K31" s="501"/>
      <c r="L31" s="494"/>
      <c r="M31" s="525"/>
      <c r="N31" s="513">
        <f>'仕入修正'!O23</f>
        <v>0</v>
      </c>
      <c r="O31" s="138"/>
      <c r="P31" s="169"/>
    </row>
    <row r="32" spans="1:16" ht="15.75" thickBot="1">
      <c r="A32" s="169"/>
      <c r="B32" s="549"/>
      <c r="C32" s="186" t="str">
        <f>'仕入修正'!F21</f>
        <v>***</v>
      </c>
      <c r="D32" s="187"/>
      <c r="E32" s="188">
        <v>27</v>
      </c>
      <c r="F32" s="183">
        <f>'仕入修正'!G21</f>
        <v>0</v>
      </c>
      <c r="G32" s="183">
        <f>'仕入修正'!H21</f>
        <v>0</v>
      </c>
      <c r="H32" s="183">
        <f t="shared" si="0"/>
        <v>0</v>
      </c>
      <c r="I32" s="3"/>
      <c r="J32" s="499"/>
      <c r="K32" s="502"/>
      <c r="L32" s="192"/>
      <c r="M32" s="140" t="s">
        <v>113</v>
      </c>
      <c r="N32" s="75">
        <f>'仕入修正'!O24</f>
        <v>0</v>
      </c>
      <c r="O32" s="141">
        <f>'仕入修正'!P24</f>
        <v>0</v>
      </c>
      <c r="P32" s="169"/>
    </row>
    <row r="33" spans="1:16" ht="15">
      <c r="A33" s="169"/>
      <c r="B33" s="549"/>
      <c r="C33" s="186" t="str">
        <f>'仕入修正'!F22</f>
        <v>***</v>
      </c>
      <c r="D33" s="187"/>
      <c r="E33" s="188">
        <v>28</v>
      </c>
      <c r="F33" s="183">
        <f>'仕入修正'!G22</f>
        <v>0</v>
      </c>
      <c r="G33" s="183">
        <f>'仕入修正'!H22</f>
        <v>0</v>
      </c>
      <c r="H33" s="183">
        <f t="shared" si="0"/>
        <v>0</v>
      </c>
      <c r="I33" s="3"/>
      <c r="J33" s="169"/>
      <c r="K33" s="169"/>
      <c r="L33" s="169"/>
      <c r="M33" s="169"/>
      <c r="N33" s="169"/>
      <c r="O33" s="169"/>
      <c r="P33" s="169"/>
    </row>
    <row r="34" spans="1:16" ht="15">
      <c r="A34" s="169"/>
      <c r="B34" s="549"/>
      <c r="C34" s="186" t="str">
        <f>'仕入修正'!F29</f>
        <v>***</v>
      </c>
      <c r="D34" s="187"/>
      <c r="E34" s="188">
        <v>29</v>
      </c>
      <c r="F34" s="183">
        <f>'仕入修正'!G29</f>
        <v>0</v>
      </c>
      <c r="G34" s="183">
        <f>'仕入修正'!H29</f>
        <v>0</v>
      </c>
      <c r="H34" s="183">
        <f t="shared" si="0"/>
        <v>0</v>
      </c>
      <c r="I34" s="3"/>
      <c r="J34" s="169"/>
      <c r="K34" s="169"/>
      <c r="L34" s="169"/>
      <c r="M34" s="169"/>
      <c r="N34" s="169"/>
      <c r="O34" s="169"/>
      <c r="P34" s="169"/>
    </row>
    <row r="35" spans="1:16" ht="15">
      <c r="A35" s="169"/>
      <c r="B35" s="549"/>
      <c r="C35" s="186" t="str">
        <f>'仕入修正'!F23</f>
        <v>***</v>
      </c>
      <c r="D35" s="187"/>
      <c r="E35" s="188">
        <v>30</v>
      </c>
      <c r="F35" s="183">
        <f>'仕入修正'!G23</f>
        <v>0</v>
      </c>
      <c r="G35" s="183">
        <f>'仕入修正'!H23</f>
        <v>0</v>
      </c>
      <c r="H35" s="183">
        <f t="shared" si="0"/>
        <v>0</v>
      </c>
      <c r="I35" s="3"/>
      <c r="J35" s="169"/>
      <c r="K35" s="169"/>
      <c r="L35" s="169"/>
      <c r="M35" s="169"/>
      <c r="N35" s="169"/>
      <c r="O35" s="169"/>
      <c r="P35" s="169"/>
    </row>
    <row r="36" spans="1:16" ht="15">
      <c r="A36" s="169"/>
      <c r="B36" s="549"/>
      <c r="C36" s="186" t="str">
        <f>'仕入修正'!F24</f>
        <v>***</v>
      </c>
      <c r="D36" s="187"/>
      <c r="E36" s="188">
        <v>31</v>
      </c>
      <c r="F36" s="183">
        <f>'仕入修正'!G24</f>
        <v>0</v>
      </c>
      <c r="G36" s="183">
        <f>'仕入修正'!H24</f>
        <v>0</v>
      </c>
      <c r="H36" s="183">
        <f t="shared" si="0"/>
        <v>0</v>
      </c>
      <c r="I36" s="3"/>
      <c r="J36" s="169"/>
      <c r="K36" s="169"/>
      <c r="L36" s="169"/>
      <c r="M36" s="169"/>
      <c r="N36" s="169"/>
      <c r="O36" s="169"/>
      <c r="P36" s="169"/>
    </row>
    <row r="37" spans="1:16" ht="15">
      <c r="A37" s="169"/>
      <c r="B37" s="549"/>
      <c r="C37" s="186" t="str">
        <f>'仕入修正'!F25</f>
        <v>***</v>
      </c>
      <c r="D37" s="187"/>
      <c r="E37" s="188">
        <v>32</v>
      </c>
      <c r="F37" s="183">
        <f>'仕入修正'!G25</f>
        <v>0</v>
      </c>
      <c r="G37" s="183">
        <f>'仕入修正'!H25</f>
        <v>0</v>
      </c>
      <c r="H37" s="183">
        <f t="shared" si="0"/>
        <v>0</v>
      </c>
      <c r="I37" s="3"/>
      <c r="J37" s="169"/>
      <c r="K37" s="169"/>
      <c r="L37" s="169"/>
      <c r="M37" s="169"/>
      <c r="N37" s="169"/>
      <c r="O37" s="169"/>
      <c r="P37" s="169"/>
    </row>
    <row r="38" spans="1:16" ht="15">
      <c r="A38" s="169"/>
      <c r="B38" s="549"/>
      <c r="C38" s="186" t="str">
        <f>'仕入修正'!F26</f>
        <v>***</v>
      </c>
      <c r="D38" s="187"/>
      <c r="E38" s="188">
        <v>33</v>
      </c>
      <c r="F38" s="183">
        <f>'仕入修正'!G26</f>
        <v>0</v>
      </c>
      <c r="G38" s="183">
        <f>'仕入修正'!H26</f>
        <v>0</v>
      </c>
      <c r="H38" s="183">
        <f t="shared" si="0"/>
        <v>0</v>
      </c>
      <c r="I38" s="3"/>
      <c r="J38" s="169"/>
      <c r="K38" s="169"/>
      <c r="L38" s="169"/>
      <c r="M38" s="169"/>
      <c r="N38" s="169"/>
      <c r="O38" s="169"/>
      <c r="P38" s="169"/>
    </row>
    <row r="39" spans="1:16" ht="15">
      <c r="A39" s="169"/>
      <c r="B39" s="549"/>
      <c r="C39" s="538" t="str">
        <f>'仕入修正'!F31</f>
        <v>購買利用高配当</v>
      </c>
      <c r="D39" s="539"/>
      <c r="E39" s="193"/>
      <c r="F39" s="183">
        <f>'仕入修正'!G31</f>
        <v>0</v>
      </c>
      <c r="G39" s="183"/>
      <c r="H39" s="183">
        <f>F39</f>
        <v>0</v>
      </c>
      <c r="I39" s="3"/>
      <c r="J39" s="169"/>
      <c r="K39" s="169"/>
      <c r="L39" s="169"/>
      <c r="M39" s="169"/>
      <c r="N39" s="169"/>
      <c r="O39" s="169"/>
      <c r="P39" s="169"/>
    </row>
    <row r="40" spans="1:16" ht="15">
      <c r="A40" s="169"/>
      <c r="B40" s="549"/>
      <c r="C40" s="538" t="str">
        <f>'仕入修正'!F32</f>
        <v>出荷奨励金、販売奨励金</v>
      </c>
      <c r="D40" s="539"/>
      <c r="E40" s="193"/>
      <c r="F40" s="183">
        <f>'仕入修正'!G32</f>
        <v>0</v>
      </c>
      <c r="G40" s="183"/>
      <c r="H40" s="183">
        <f>F40</f>
        <v>0</v>
      </c>
      <c r="I40" s="3"/>
      <c r="J40" s="169"/>
      <c r="K40" s="169"/>
      <c r="L40" s="169"/>
      <c r="M40" s="169"/>
      <c r="N40" s="169"/>
      <c r="O40" s="169"/>
      <c r="P40" s="169"/>
    </row>
    <row r="41" spans="1:16" ht="15">
      <c r="A41" s="169"/>
      <c r="B41" s="549"/>
      <c r="C41" s="536" t="s">
        <v>131</v>
      </c>
      <c r="D41" s="537"/>
      <c r="E41" s="193">
        <v>34</v>
      </c>
      <c r="F41" s="183">
        <f>SUM(F13:F40)</f>
        <v>0</v>
      </c>
      <c r="G41" s="183">
        <f>SUM(G13:G40)</f>
        <v>0</v>
      </c>
      <c r="H41" s="183">
        <f>SUM(H13:H40)</f>
        <v>0</v>
      </c>
      <c r="I41" s="3"/>
      <c r="J41" s="169"/>
      <c r="K41" s="169"/>
      <c r="L41" s="169"/>
      <c r="M41" s="169"/>
      <c r="N41" s="169"/>
      <c r="O41" s="169"/>
      <c r="P41" s="169"/>
    </row>
    <row r="42" spans="1:16" ht="15">
      <c r="A42" s="169"/>
      <c r="B42" s="549"/>
      <c r="C42" s="555" t="s">
        <v>140</v>
      </c>
      <c r="D42" s="181" t="s">
        <v>133</v>
      </c>
      <c r="E42" s="193">
        <v>35</v>
      </c>
      <c r="F42" s="194">
        <f>'仕入修正'!O15</f>
        <v>0</v>
      </c>
      <c r="G42" s="184"/>
      <c r="H42" s="184"/>
      <c r="I42" s="1"/>
      <c r="J42" s="169"/>
      <c r="K42" s="169"/>
      <c r="L42" s="169"/>
      <c r="M42" s="169"/>
      <c r="N42" s="169"/>
      <c r="O42" s="169"/>
      <c r="P42" s="169"/>
    </row>
    <row r="43" spans="1:16" ht="15">
      <c r="A43" s="169"/>
      <c r="B43" s="549"/>
      <c r="C43" s="556"/>
      <c r="D43" s="181" t="s">
        <v>134</v>
      </c>
      <c r="E43" s="193">
        <v>36</v>
      </c>
      <c r="F43" s="91">
        <f>'仕入修正'!O22</f>
        <v>0</v>
      </c>
      <c r="G43" s="184"/>
      <c r="H43" s="184"/>
      <c r="I43" s="1"/>
      <c r="J43" s="169"/>
      <c r="K43" s="169"/>
      <c r="L43" s="169"/>
      <c r="M43" s="169"/>
      <c r="N43" s="169"/>
      <c r="O43" s="169"/>
      <c r="P43" s="169"/>
    </row>
    <row r="44" spans="1:16" ht="15">
      <c r="A44" s="169"/>
      <c r="B44" s="549"/>
      <c r="C44" s="538" t="s">
        <v>141</v>
      </c>
      <c r="D44" s="539"/>
      <c r="E44" s="193">
        <v>37</v>
      </c>
      <c r="F44" s="194">
        <f>'[2]損益計算書'!$H$37+'[2]損益計算書'!$H$38</f>
        <v>0</v>
      </c>
      <c r="G44" s="184"/>
      <c r="H44" s="184"/>
      <c r="I44" s="1"/>
      <c r="J44" s="169"/>
      <c r="K44" s="169"/>
      <c r="L44" s="169"/>
      <c r="M44" s="169"/>
      <c r="N44" s="169"/>
      <c r="O44" s="169"/>
      <c r="P44" s="169"/>
    </row>
    <row r="45" spans="1:16" ht="15">
      <c r="A45" s="169"/>
      <c r="B45" s="550"/>
      <c r="C45" s="541" t="s">
        <v>135</v>
      </c>
      <c r="D45" s="542"/>
      <c r="E45" s="193">
        <v>38</v>
      </c>
      <c r="F45" s="183">
        <f>'取引計算表'!F41+'取引計算表'!F42-'取引計算表'!F43-'取引計算表'!F44</f>
        <v>0</v>
      </c>
      <c r="G45" s="184"/>
      <c r="H45" s="184"/>
      <c r="I45" s="3"/>
      <c r="J45" s="169"/>
      <c r="K45" s="169"/>
      <c r="L45" s="169"/>
      <c r="M45" s="169"/>
      <c r="N45" s="169"/>
      <c r="O45" s="169"/>
      <c r="P45" s="169"/>
    </row>
    <row r="46" spans="1:16" ht="15">
      <c r="A46" s="169"/>
      <c r="B46" s="543" t="s">
        <v>142</v>
      </c>
      <c r="C46" s="544"/>
      <c r="D46" s="172"/>
      <c r="E46" s="193">
        <v>39</v>
      </c>
      <c r="F46" s="183">
        <f>'取引計算表'!F12-'取引計算表'!F45</f>
        <v>0</v>
      </c>
      <c r="G46" s="184"/>
      <c r="H46" s="184"/>
      <c r="I46" s="3"/>
      <c r="J46" s="169"/>
      <c r="K46" s="169"/>
      <c r="L46" s="169"/>
      <c r="M46" s="169"/>
      <c r="N46" s="169"/>
      <c r="O46" s="169"/>
      <c r="P46" s="169"/>
    </row>
    <row r="47" spans="1:16" ht="15">
      <c r="A47" s="169"/>
      <c r="B47" s="195"/>
      <c r="C47" s="168"/>
      <c r="D47" s="1"/>
      <c r="E47" s="2"/>
      <c r="F47" s="1"/>
      <c r="G47" s="1"/>
      <c r="H47" s="1"/>
      <c r="I47" s="3"/>
      <c r="J47" s="169"/>
      <c r="K47" s="169"/>
      <c r="L47" s="169"/>
      <c r="M47" s="169"/>
      <c r="N47" s="169"/>
      <c r="O47" s="169"/>
      <c r="P47" s="169"/>
    </row>
    <row r="48" spans="2:9" ht="15">
      <c r="B48" s="175"/>
      <c r="C48" s="196"/>
      <c r="D48" s="197"/>
      <c r="E48" s="198"/>
      <c r="F48" s="391"/>
      <c r="G48" s="197"/>
      <c r="H48" s="197"/>
      <c r="I48" s="197"/>
    </row>
  </sheetData>
  <sheetProtection/>
  <mergeCells count="36">
    <mergeCell ref="B46:C46"/>
    <mergeCell ref="B3:E3"/>
    <mergeCell ref="B13:B45"/>
    <mergeCell ref="B4:B12"/>
    <mergeCell ref="E5:E6"/>
    <mergeCell ref="C10:C11"/>
    <mergeCell ref="C42:C43"/>
    <mergeCell ref="C5:D5"/>
    <mergeCell ref="C4:D4"/>
    <mergeCell ref="C6:D6"/>
    <mergeCell ref="M21:M22"/>
    <mergeCell ref="L23:L24"/>
    <mergeCell ref="C44:D44"/>
    <mergeCell ref="M23:M24"/>
    <mergeCell ref="C45:D45"/>
    <mergeCell ref="C39:D39"/>
    <mergeCell ref="C40:D40"/>
    <mergeCell ref="C41:D41"/>
    <mergeCell ref="B2:H2"/>
    <mergeCell ref="J13:N18"/>
    <mergeCell ref="O13:O18"/>
    <mergeCell ref="N23:N24"/>
    <mergeCell ref="N21:N22"/>
    <mergeCell ref="C7:D7"/>
    <mergeCell ref="C9:D9"/>
    <mergeCell ref="J19:J25"/>
    <mergeCell ref="K19:K25"/>
    <mergeCell ref="L19:L22"/>
    <mergeCell ref="N30:N31"/>
    <mergeCell ref="J26:J32"/>
    <mergeCell ref="K26:K32"/>
    <mergeCell ref="L26:L29"/>
    <mergeCell ref="M28:M29"/>
    <mergeCell ref="L30:L31"/>
    <mergeCell ref="M30:M31"/>
    <mergeCell ref="N28:N29"/>
  </mergeCells>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32">
    <tabColor indexed="50"/>
  </sheetPr>
  <dimension ref="A1:K22"/>
  <sheetViews>
    <sheetView zoomScale="75" zoomScaleNormal="75" zoomScalePageLayoutView="0" workbookViewId="0" topLeftCell="A1">
      <selection activeCell="A1" sqref="A1"/>
    </sheetView>
  </sheetViews>
  <sheetFormatPr defaultColWidth="10.00390625" defaultRowHeight="13.5"/>
  <cols>
    <col min="1" max="1" width="3.625" style="4" customWidth="1"/>
    <col min="2" max="2" width="6.875" style="4" customWidth="1"/>
    <col min="3" max="3" width="34.50390625" style="4" customWidth="1"/>
    <col min="4" max="4" width="4.75390625" style="4" customWidth="1"/>
    <col min="5" max="5" width="16.125" style="4" customWidth="1"/>
    <col min="6" max="6" width="3.625" style="4" customWidth="1"/>
    <col min="7" max="7" width="6.875" style="4" customWidth="1"/>
    <col min="8" max="8" width="38.50390625" style="4" customWidth="1"/>
    <col min="9" max="9" width="4.75390625" style="4" customWidth="1"/>
    <col min="10" max="10" width="16.25390625" style="4" customWidth="1"/>
    <col min="11" max="16384" width="10.00390625" style="4" customWidth="1"/>
  </cols>
  <sheetData>
    <row r="1" spans="1:11" ht="24.75" customHeight="1">
      <c r="A1" s="169"/>
      <c r="B1" s="167"/>
      <c r="C1" s="169"/>
      <c r="D1" s="169"/>
      <c r="E1" s="199"/>
      <c r="F1" s="169"/>
      <c r="G1" s="167"/>
      <c r="H1" s="169"/>
      <c r="I1" s="169"/>
      <c r="J1" s="199"/>
      <c r="K1" s="169"/>
    </row>
    <row r="2" spans="1:11" ht="15" hidden="1">
      <c r="A2" s="169"/>
      <c r="B2" s="167"/>
      <c r="C2" s="169"/>
      <c r="D2" s="169"/>
      <c r="E2" s="199"/>
      <c r="F2" s="169"/>
      <c r="G2" s="167"/>
      <c r="H2" s="169"/>
      <c r="I2" s="169"/>
      <c r="J2" s="199"/>
      <c r="K2" s="169"/>
    </row>
    <row r="3" spans="1:11" ht="15" hidden="1">
      <c r="A3" s="169"/>
      <c r="B3" s="167"/>
      <c r="C3" s="169"/>
      <c r="D3" s="169"/>
      <c r="E3" s="199"/>
      <c r="F3" s="169"/>
      <c r="G3" s="167"/>
      <c r="H3" s="169"/>
      <c r="I3" s="169"/>
      <c r="J3" s="199"/>
      <c r="K3" s="169"/>
    </row>
    <row r="4" spans="1:11" ht="23.25">
      <c r="A4" s="169"/>
      <c r="B4" s="167"/>
      <c r="C4" s="200" t="s">
        <v>143</v>
      </c>
      <c r="D4" s="201"/>
      <c r="E4" s="202"/>
      <c r="F4" s="201"/>
      <c r="G4" s="203"/>
      <c r="H4" s="200" t="s">
        <v>144</v>
      </c>
      <c r="I4" s="169"/>
      <c r="J4" s="199"/>
      <c r="K4" s="169"/>
    </row>
    <row r="5" spans="1:11" ht="16.5" customHeight="1">
      <c r="A5" s="169"/>
      <c r="B5" s="545" t="s">
        <v>145</v>
      </c>
      <c r="C5" s="557"/>
      <c r="D5" s="558" t="s">
        <v>84</v>
      </c>
      <c r="E5" s="559"/>
      <c r="F5" s="169"/>
      <c r="G5" s="545" t="s">
        <v>145</v>
      </c>
      <c r="H5" s="557"/>
      <c r="I5" s="558" t="s">
        <v>84</v>
      </c>
      <c r="J5" s="559"/>
      <c r="K5" s="169"/>
    </row>
    <row r="6" spans="1:11" ht="33" customHeight="1">
      <c r="A6" s="169"/>
      <c r="B6" s="560" t="s">
        <v>146</v>
      </c>
      <c r="C6" s="204" t="s">
        <v>147</v>
      </c>
      <c r="D6" s="205">
        <v>1</v>
      </c>
      <c r="E6" s="60">
        <f>'売上修正'!G12</f>
        <v>0</v>
      </c>
      <c r="F6" s="169"/>
      <c r="G6" s="560" t="s">
        <v>148</v>
      </c>
      <c r="H6" s="204" t="s">
        <v>149</v>
      </c>
      <c r="I6" s="205">
        <v>1</v>
      </c>
      <c r="J6" s="60">
        <f>'仕入修正'!G33</f>
        <v>0</v>
      </c>
      <c r="K6" s="169"/>
    </row>
    <row r="7" spans="1:11" ht="33" customHeight="1">
      <c r="A7" s="169"/>
      <c r="B7" s="563"/>
      <c r="C7" s="204" t="s">
        <v>150</v>
      </c>
      <c r="D7" s="205">
        <v>2</v>
      </c>
      <c r="E7" s="60">
        <f>'売上修正'!H12+'売上修正'!I12</f>
        <v>0</v>
      </c>
      <c r="F7" s="169"/>
      <c r="G7" s="561"/>
      <c r="H7" s="204" t="s">
        <v>151</v>
      </c>
      <c r="I7" s="205">
        <v>2</v>
      </c>
      <c r="J7" s="60">
        <f>'仕入修正'!H33</f>
        <v>0</v>
      </c>
      <c r="K7" s="169"/>
    </row>
    <row r="8" spans="1:11" ht="33" customHeight="1">
      <c r="A8" s="169"/>
      <c r="B8" s="564"/>
      <c r="C8" s="204" t="s">
        <v>152</v>
      </c>
      <c r="D8" s="205">
        <v>3</v>
      </c>
      <c r="E8" s="60">
        <f>E6-E7</f>
        <v>0</v>
      </c>
      <c r="F8" s="169"/>
      <c r="G8" s="562"/>
      <c r="H8" s="204" t="s">
        <v>153</v>
      </c>
      <c r="I8" s="205">
        <v>3</v>
      </c>
      <c r="J8" s="60">
        <f>J6-J7</f>
        <v>0</v>
      </c>
      <c r="K8" s="169"/>
    </row>
    <row r="9" spans="1:11" ht="33" customHeight="1">
      <c r="A9" s="169"/>
      <c r="B9" s="560" t="s">
        <v>154</v>
      </c>
      <c r="C9" s="204" t="s">
        <v>155</v>
      </c>
      <c r="D9" s="205">
        <v>4</v>
      </c>
      <c r="E9" s="60"/>
      <c r="F9" s="169"/>
      <c r="G9" s="560" t="s">
        <v>156</v>
      </c>
      <c r="H9" s="204" t="s">
        <v>157</v>
      </c>
      <c r="I9" s="206">
        <v>4</v>
      </c>
      <c r="J9" s="207"/>
      <c r="K9" s="166"/>
    </row>
    <row r="10" spans="1:11" ht="33" customHeight="1">
      <c r="A10" s="169"/>
      <c r="B10" s="563"/>
      <c r="C10" s="204" t="s">
        <v>158</v>
      </c>
      <c r="D10" s="205">
        <v>5</v>
      </c>
      <c r="E10" s="60"/>
      <c r="F10" s="169"/>
      <c r="G10" s="561"/>
      <c r="H10" s="204" t="s">
        <v>159</v>
      </c>
      <c r="I10" s="206">
        <v>5</v>
      </c>
      <c r="J10" s="207"/>
      <c r="K10" s="166"/>
    </row>
    <row r="11" spans="1:11" ht="33" customHeight="1">
      <c r="A11" s="169"/>
      <c r="B11" s="564"/>
      <c r="C11" s="204" t="s">
        <v>152</v>
      </c>
      <c r="D11" s="205">
        <v>6</v>
      </c>
      <c r="E11" s="60"/>
      <c r="F11" s="169"/>
      <c r="G11" s="562"/>
      <c r="H11" s="204" t="s">
        <v>153</v>
      </c>
      <c r="I11" s="206">
        <v>6</v>
      </c>
      <c r="J11" s="60"/>
      <c r="K11" s="166"/>
    </row>
    <row r="12" spans="1:11" ht="33" customHeight="1">
      <c r="A12" s="169"/>
      <c r="B12" s="560" t="s">
        <v>160</v>
      </c>
      <c r="C12" s="204" t="s">
        <v>155</v>
      </c>
      <c r="D12" s="205">
        <v>7</v>
      </c>
      <c r="E12" s="60"/>
      <c r="F12" s="169"/>
      <c r="G12" s="560" t="s">
        <v>161</v>
      </c>
      <c r="H12" s="204" t="s">
        <v>149</v>
      </c>
      <c r="I12" s="205">
        <v>7</v>
      </c>
      <c r="J12" s="208"/>
      <c r="K12" s="169"/>
    </row>
    <row r="13" spans="1:11" ht="33" customHeight="1">
      <c r="A13" s="169"/>
      <c r="B13" s="561"/>
      <c r="C13" s="204" t="s">
        <v>162</v>
      </c>
      <c r="D13" s="205">
        <v>8</v>
      </c>
      <c r="E13" s="60"/>
      <c r="F13" s="169"/>
      <c r="G13" s="561"/>
      <c r="H13" s="204" t="s">
        <v>163</v>
      </c>
      <c r="I13" s="205">
        <v>8</v>
      </c>
      <c r="J13" s="60"/>
      <c r="K13" s="169"/>
    </row>
    <row r="14" spans="1:11" ht="33" customHeight="1">
      <c r="A14" s="169"/>
      <c r="B14" s="562"/>
      <c r="C14" s="204" t="s">
        <v>152</v>
      </c>
      <c r="D14" s="205">
        <v>9</v>
      </c>
      <c r="E14" s="60"/>
      <c r="F14" s="169"/>
      <c r="G14" s="562"/>
      <c r="H14" s="204" t="s">
        <v>153</v>
      </c>
      <c r="I14" s="205">
        <v>9</v>
      </c>
      <c r="J14" s="60"/>
      <c r="K14" s="169"/>
    </row>
    <row r="15" spans="1:11" ht="33" customHeight="1">
      <c r="A15" s="169"/>
      <c r="B15" s="560" t="s">
        <v>164</v>
      </c>
      <c r="C15" s="204" t="s">
        <v>165</v>
      </c>
      <c r="D15" s="205">
        <v>10</v>
      </c>
      <c r="E15" s="60">
        <f>'売上修正'!G19</f>
        <v>0</v>
      </c>
      <c r="F15" s="169"/>
      <c r="G15" s="560" t="s">
        <v>166</v>
      </c>
      <c r="H15" s="204" t="s">
        <v>167</v>
      </c>
      <c r="I15" s="205">
        <v>10</v>
      </c>
      <c r="J15" s="60">
        <f>'仕入修正'!G41</f>
        <v>0</v>
      </c>
      <c r="K15" s="169"/>
    </row>
    <row r="16" spans="1:11" ht="33" customHeight="1">
      <c r="A16" s="169"/>
      <c r="B16" s="561"/>
      <c r="C16" s="204" t="s">
        <v>168</v>
      </c>
      <c r="D16" s="205">
        <v>11</v>
      </c>
      <c r="E16" s="60">
        <f>'売上修正'!H19+'売上修正'!I19</f>
        <v>0</v>
      </c>
      <c r="F16" s="169"/>
      <c r="G16" s="561"/>
      <c r="H16" s="204" t="s">
        <v>169</v>
      </c>
      <c r="I16" s="205">
        <v>11</v>
      </c>
      <c r="J16" s="60">
        <f>'仕入修正'!H41</f>
        <v>0</v>
      </c>
      <c r="K16" s="169"/>
    </row>
    <row r="17" spans="1:11" ht="33" customHeight="1">
      <c r="A17" s="169"/>
      <c r="B17" s="562"/>
      <c r="C17" s="204" t="s">
        <v>152</v>
      </c>
      <c r="D17" s="205">
        <v>12</v>
      </c>
      <c r="E17" s="60">
        <f>E15-E16</f>
        <v>0</v>
      </c>
      <c r="F17" s="169"/>
      <c r="G17" s="562"/>
      <c r="H17" s="204" t="s">
        <v>153</v>
      </c>
      <c r="I17" s="205">
        <v>12</v>
      </c>
      <c r="J17" s="60">
        <f>J15-J16</f>
        <v>0</v>
      </c>
      <c r="K17" s="169"/>
    </row>
    <row r="18" spans="1:11" ht="33" customHeight="1">
      <c r="A18" s="169"/>
      <c r="B18" s="545" t="s">
        <v>170</v>
      </c>
      <c r="C18" s="547"/>
      <c r="D18" s="209">
        <v>13</v>
      </c>
      <c r="E18" s="183">
        <f>E8+E11+E14+E17</f>
        <v>0</v>
      </c>
      <c r="F18" s="169"/>
      <c r="G18" s="545" t="s">
        <v>171</v>
      </c>
      <c r="H18" s="547"/>
      <c r="I18" s="209">
        <v>13</v>
      </c>
      <c r="J18" s="183">
        <f>J8+J11+J14+J17</f>
        <v>0</v>
      </c>
      <c r="K18" s="169"/>
    </row>
    <row r="19" spans="1:11" ht="41.25" customHeight="1">
      <c r="A19" s="169"/>
      <c r="B19" s="570" t="s">
        <v>172</v>
      </c>
      <c r="C19" s="60" t="str">
        <f>E18&amp;" 　円  ×　１００／１０５"</f>
        <v>0 　円  ×　１００／１０５</v>
      </c>
      <c r="D19" s="177">
        <v>14</v>
      </c>
      <c r="E19" s="60">
        <f>INT(E18*(100/105))</f>
        <v>0</v>
      </c>
      <c r="F19" s="169"/>
      <c r="G19" s="570" t="s">
        <v>172</v>
      </c>
      <c r="H19" s="60" t="str">
        <f>J18&amp;" 　円  ×　4／１０５　"</f>
        <v>0 　円  ×　4／１０５　</v>
      </c>
      <c r="I19" s="565">
        <v>14</v>
      </c>
      <c r="J19" s="60">
        <f>INT(J18*(4/105))</f>
        <v>0</v>
      </c>
      <c r="K19" s="169"/>
    </row>
    <row r="20" spans="1:11" ht="33" customHeight="1">
      <c r="A20" s="169"/>
      <c r="B20" s="562"/>
      <c r="C20" s="567"/>
      <c r="D20" s="568"/>
      <c r="E20" s="569"/>
      <c r="F20" s="169"/>
      <c r="G20" s="562"/>
      <c r="H20" s="209"/>
      <c r="I20" s="566"/>
      <c r="J20" s="183"/>
      <c r="K20" s="169"/>
    </row>
    <row r="21" spans="1:11" ht="15">
      <c r="A21" s="169"/>
      <c r="B21" s="167"/>
      <c r="C21" s="169"/>
      <c r="D21" s="169"/>
      <c r="E21" s="199"/>
      <c r="F21" s="169"/>
      <c r="G21" s="167"/>
      <c r="H21" s="169"/>
      <c r="I21" s="169"/>
      <c r="J21" s="199"/>
      <c r="K21" s="169"/>
    </row>
    <row r="22" spans="2:10" ht="15">
      <c r="B22" s="175"/>
      <c r="E22" s="211"/>
      <c r="G22" s="175"/>
      <c r="J22" s="211"/>
    </row>
  </sheetData>
  <sheetProtection/>
  <mergeCells count="18">
    <mergeCell ref="I5:J5"/>
    <mergeCell ref="B12:B14"/>
    <mergeCell ref="G12:G14"/>
    <mergeCell ref="I19:I20"/>
    <mergeCell ref="C20:E20"/>
    <mergeCell ref="B18:C18"/>
    <mergeCell ref="G18:H18"/>
    <mergeCell ref="B19:B20"/>
    <mergeCell ref="G19:G20"/>
    <mergeCell ref="B15:B17"/>
    <mergeCell ref="B5:C5"/>
    <mergeCell ref="D5:E5"/>
    <mergeCell ref="G5:H5"/>
    <mergeCell ref="G15:G17"/>
    <mergeCell ref="B6:B8"/>
    <mergeCell ref="G6:G8"/>
    <mergeCell ref="B9:B11"/>
    <mergeCell ref="G9:G11"/>
  </mergeCells>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33">
    <tabColor indexed="50"/>
  </sheetPr>
  <dimension ref="A1:I31"/>
  <sheetViews>
    <sheetView zoomScalePageLayoutView="0" workbookViewId="0" topLeftCell="A1">
      <selection activeCell="A1" sqref="A1"/>
    </sheetView>
  </sheetViews>
  <sheetFormatPr defaultColWidth="10.00390625" defaultRowHeight="13.5"/>
  <cols>
    <col min="1" max="1" width="1.12109375" style="4" customWidth="1"/>
    <col min="2" max="2" width="4.375" style="4" customWidth="1"/>
    <col min="3" max="3" width="3.00390625" style="4" customWidth="1"/>
    <col min="4" max="4" width="57.25390625" style="4" customWidth="1"/>
    <col min="5" max="5" width="3.625" style="4" customWidth="1"/>
    <col min="6" max="6" width="15.75390625" style="4" customWidth="1"/>
    <col min="7" max="7" width="2.875" style="4" customWidth="1"/>
    <col min="8" max="8" width="15.375" style="4" customWidth="1"/>
    <col min="9" max="16384" width="10.00390625" style="4" customWidth="1"/>
  </cols>
  <sheetData>
    <row r="1" spans="1:9" ht="22.5" customHeight="1">
      <c r="A1" s="169"/>
      <c r="B1" s="169"/>
      <c r="C1" s="169"/>
      <c r="D1" s="169"/>
      <c r="E1" s="169"/>
      <c r="F1" s="212"/>
      <c r="G1" s="169"/>
      <c r="H1" s="169"/>
      <c r="I1" s="169"/>
    </row>
    <row r="2" spans="1:9" ht="15" hidden="1">
      <c r="A2" s="169"/>
      <c r="B2" s="169"/>
      <c r="C2" s="169"/>
      <c r="D2" s="169"/>
      <c r="E2" s="169"/>
      <c r="F2" s="212"/>
      <c r="G2" s="169"/>
      <c r="H2" s="169"/>
      <c r="I2" s="169"/>
    </row>
    <row r="3" spans="1:9" ht="15" hidden="1">
      <c r="A3" s="169"/>
      <c r="B3" s="169"/>
      <c r="C3" s="169"/>
      <c r="D3" s="169"/>
      <c r="E3" s="169"/>
      <c r="F3" s="212"/>
      <c r="G3" s="169"/>
      <c r="H3" s="169"/>
      <c r="I3" s="169"/>
    </row>
    <row r="4" spans="1:9" ht="18" thickBot="1">
      <c r="A4" s="169"/>
      <c r="B4" s="213"/>
      <c r="C4" s="213"/>
      <c r="D4" s="584" t="s">
        <v>173</v>
      </c>
      <c r="E4" s="584"/>
      <c r="F4" s="584"/>
      <c r="G4" s="169"/>
      <c r="H4" s="169"/>
      <c r="I4" s="169"/>
    </row>
    <row r="5" spans="1:9" ht="15">
      <c r="A5" s="169"/>
      <c r="B5" s="587" t="s">
        <v>174</v>
      </c>
      <c r="C5" s="588"/>
      <c r="D5" s="588"/>
      <c r="E5" s="589"/>
      <c r="F5" s="214"/>
      <c r="G5" s="166"/>
      <c r="H5" s="169"/>
      <c r="I5" s="169"/>
    </row>
    <row r="6" spans="1:9" ht="15">
      <c r="A6" s="169"/>
      <c r="B6" s="215"/>
      <c r="C6" s="590"/>
      <c r="D6" s="216" t="s">
        <v>175</v>
      </c>
      <c r="E6" s="217" t="s">
        <v>176</v>
      </c>
      <c r="F6" s="218">
        <f>'売上仕入計算'!E19</f>
        <v>0</v>
      </c>
      <c r="G6" s="166"/>
      <c r="H6" s="169"/>
      <c r="I6" s="169"/>
    </row>
    <row r="7" spans="1:9" ht="15">
      <c r="A7" s="169"/>
      <c r="B7" s="219"/>
      <c r="C7" s="591"/>
      <c r="D7" s="220" t="s">
        <v>177</v>
      </c>
      <c r="E7" s="217" t="s">
        <v>178</v>
      </c>
      <c r="F7" s="221"/>
      <c r="G7" s="166"/>
      <c r="H7" s="169"/>
      <c r="I7" s="169"/>
    </row>
    <row r="8" spans="1:9" ht="15">
      <c r="A8" s="169"/>
      <c r="B8" s="219"/>
      <c r="C8" s="591"/>
      <c r="D8" s="220" t="s">
        <v>179</v>
      </c>
      <c r="E8" s="217" t="s">
        <v>180</v>
      </c>
      <c r="F8" s="222"/>
      <c r="G8" s="166"/>
      <c r="H8" s="169"/>
      <c r="I8" s="169"/>
    </row>
    <row r="9" spans="1:9" ht="15">
      <c r="A9" s="169"/>
      <c r="B9" s="219"/>
      <c r="C9" s="585" t="s">
        <v>181</v>
      </c>
      <c r="D9" s="586"/>
      <c r="E9" s="217" t="s">
        <v>182</v>
      </c>
      <c r="F9" s="218">
        <f>SUM(F6:F8)</f>
        <v>0</v>
      </c>
      <c r="G9" s="166"/>
      <c r="H9" s="169"/>
      <c r="I9" s="169"/>
    </row>
    <row r="10" spans="1:9" ht="15">
      <c r="A10" s="169"/>
      <c r="B10" s="219"/>
      <c r="C10" s="590"/>
      <c r="D10" s="223" t="s">
        <v>183</v>
      </c>
      <c r="E10" s="217" t="s">
        <v>184</v>
      </c>
      <c r="F10" s="221">
        <f>F9</f>
        <v>0</v>
      </c>
      <c r="G10" s="166"/>
      <c r="H10" s="169"/>
      <c r="I10" s="169"/>
    </row>
    <row r="11" spans="1:9" ht="15">
      <c r="A11" s="169"/>
      <c r="B11" s="219"/>
      <c r="C11" s="591"/>
      <c r="D11" s="220" t="s">
        <v>185</v>
      </c>
      <c r="E11" s="217" t="s">
        <v>186</v>
      </c>
      <c r="F11" s="224">
        <f>'売上修正'!D41</f>
        <v>0</v>
      </c>
      <c r="G11" s="166"/>
      <c r="H11" s="169"/>
      <c r="I11" s="169"/>
    </row>
    <row r="12" spans="1:9" ht="15">
      <c r="A12" s="169"/>
      <c r="B12" s="219"/>
      <c r="C12" s="585" t="s">
        <v>187</v>
      </c>
      <c r="D12" s="586"/>
      <c r="E12" s="217" t="s">
        <v>188</v>
      </c>
      <c r="F12" s="225">
        <f>F10+F11</f>
        <v>0</v>
      </c>
      <c r="G12" s="166"/>
      <c r="H12" s="169"/>
      <c r="I12" s="169"/>
    </row>
    <row r="13" spans="1:9" ht="15">
      <c r="A13" s="169"/>
      <c r="B13" s="226"/>
      <c r="C13" s="592" t="s">
        <v>189</v>
      </c>
      <c r="D13" s="586"/>
      <c r="E13" s="29"/>
      <c r="F13" s="227">
        <f>IF(ISERROR(F9/F12),0,INT(F9/F12*100)/100)</f>
        <v>0</v>
      </c>
      <c r="G13" s="166"/>
      <c r="H13" s="169"/>
      <c r="I13" s="169"/>
    </row>
    <row r="14" spans="1:9" ht="15">
      <c r="A14" s="169"/>
      <c r="B14" s="219"/>
      <c r="C14" s="543" t="s">
        <v>190</v>
      </c>
      <c r="D14" s="571"/>
      <c r="E14" s="217" t="s">
        <v>191</v>
      </c>
      <c r="F14" s="225">
        <f>'売上仕入計算'!J18</f>
        <v>0</v>
      </c>
      <c r="G14" s="166"/>
      <c r="H14" s="169"/>
      <c r="I14" s="169"/>
    </row>
    <row r="15" spans="1:9" ht="15">
      <c r="A15" s="169"/>
      <c r="B15" s="219"/>
      <c r="C15" s="543" t="s">
        <v>192</v>
      </c>
      <c r="D15" s="571"/>
      <c r="E15" s="217" t="s">
        <v>193</v>
      </c>
      <c r="F15" s="225">
        <f>'売上仕入計算'!J19</f>
        <v>0</v>
      </c>
      <c r="G15" s="166"/>
      <c r="H15" s="169"/>
      <c r="I15" s="169"/>
    </row>
    <row r="16" spans="1:9" ht="15">
      <c r="A16" s="169"/>
      <c r="B16" s="219"/>
      <c r="C16" s="543" t="s">
        <v>194</v>
      </c>
      <c r="D16" s="571"/>
      <c r="E16" s="217" t="s">
        <v>195</v>
      </c>
      <c r="F16" s="221"/>
      <c r="G16" s="166"/>
      <c r="H16" s="169"/>
      <c r="I16" s="169"/>
    </row>
    <row r="17" spans="1:9" ht="29.25" customHeight="1">
      <c r="A17" s="169"/>
      <c r="B17" s="219"/>
      <c r="C17" s="574" t="s">
        <v>108</v>
      </c>
      <c r="D17" s="575"/>
      <c r="E17" s="217" t="s">
        <v>196</v>
      </c>
      <c r="F17" s="228">
        <f>IF('最初'!C8=2,'仕入修正'!P17,IF('最初'!C8=3,'仕入修正'!P24,0))</f>
        <v>0</v>
      </c>
      <c r="G17" s="166"/>
      <c r="H17" s="169"/>
      <c r="I17" s="169"/>
    </row>
    <row r="18" spans="1:9" ht="15">
      <c r="A18" s="169"/>
      <c r="B18" s="229"/>
      <c r="C18" s="593" t="s">
        <v>197</v>
      </c>
      <c r="D18" s="571"/>
      <c r="E18" s="217" t="s">
        <v>198</v>
      </c>
      <c r="F18" s="228">
        <f>SUM(F15:F17)</f>
        <v>0</v>
      </c>
      <c r="G18" s="166"/>
      <c r="H18" s="169"/>
      <c r="I18" s="169"/>
    </row>
    <row r="19" spans="1:9" ht="15.75" thickBot="1">
      <c r="A19" s="169"/>
      <c r="B19" s="578" t="s">
        <v>199</v>
      </c>
      <c r="C19" s="544"/>
      <c r="D19" s="571"/>
      <c r="E19" s="217" t="s">
        <v>200</v>
      </c>
      <c r="F19" s="225">
        <f>IF(F13&gt;=95%,F18,0)</f>
        <v>0</v>
      </c>
      <c r="G19" s="166"/>
      <c r="H19" s="166"/>
      <c r="I19" s="169"/>
    </row>
    <row r="20" spans="1:9" ht="28.5" customHeight="1" thickBot="1">
      <c r="A20" s="169"/>
      <c r="B20" s="596" t="s">
        <v>201</v>
      </c>
      <c r="C20" s="598" t="s">
        <v>202</v>
      </c>
      <c r="D20" s="181" t="s">
        <v>203</v>
      </c>
      <c r="E20" s="170" t="s">
        <v>204</v>
      </c>
      <c r="F20" s="230"/>
      <c r="G20" s="231" t="s">
        <v>205</v>
      </c>
      <c r="H20" s="581" t="s">
        <v>206</v>
      </c>
      <c r="I20" s="232"/>
    </row>
    <row r="21" spans="1:9" ht="28.5" customHeight="1" thickBot="1">
      <c r="A21" s="169"/>
      <c r="B21" s="597"/>
      <c r="C21" s="599"/>
      <c r="D21" s="181" t="s">
        <v>207</v>
      </c>
      <c r="E21" s="170" t="s">
        <v>208</v>
      </c>
      <c r="F21" s="230"/>
      <c r="G21" s="231" t="s">
        <v>209</v>
      </c>
      <c r="H21" s="582"/>
      <c r="I21" s="166"/>
    </row>
    <row r="22" spans="1:9" ht="28.5" customHeight="1">
      <c r="A22" s="169"/>
      <c r="B22" s="597"/>
      <c r="C22" s="600"/>
      <c r="D22" s="233" t="s">
        <v>210</v>
      </c>
      <c r="E22" s="217" t="s">
        <v>211</v>
      </c>
      <c r="F22" s="234">
        <f>IF(F13&gt;95%,0,IF(F20&gt;0,INT(F20+F21*F9/F12),0))</f>
        <v>0</v>
      </c>
      <c r="G22" s="166"/>
      <c r="H22" s="582"/>
      <c r="I22" s="166"/>
    </row>
    <row r="23" spans="1:9" ht="15.75" customHeight="1">
      <c r="A23" s="169"/>
      <c r="B23" s="597"/>
      <c r="C23" s="576" t="s">
        <v>212</v>
      </c>
      <c r="D23" s="577"/>
      <c r="E23" s="217" t="s">
        <v>213</v>
      </c>
      <c r="F23" s="228">
        <f>IF(ISERROR(F9/F12),0,IF(F13&gt;=95%,0,IF(F20&gt;0,0,INT(F18*F9/F12))))</f>
        <v>0</v>
      </c>
      <c r="G23" s="166"/>
      <c r="H23" s="582"/>
      <c r="I23" s="166"/>
    </row>
    <row r="24" spans="1:9" ht="27.75" customHeight="1">
      <c r="A24" s="169"/>
      <c r="B24" s="601" t="s">
        <v>214</v>
      </c>
      <c r="C24" s="603" t="s">
        <v>215</v>
      </c>
      <c r="D24" s="604"/>
      <c r="E24" s="217" t="s">
        <v>216</v>
      </c>
      <c r="F24" s="228"/>
      <c r="G24" s="166"/>
      <c r="H24" s="582"/>
      <c r="I24" s="166"/>
    </row>
    <row r="25" spans="1:9" ht="27.75" customHeight="1">
      <c r="A25" s="169"/>
      <c r="B25" s="602"/>
      <c r="C25" s="603" t="s">
        <v>217</v>
      </c>
      <c r="D25" s="604"/>
      <c r="E25" s="217" t="s">
        <v>218</v>
      </c>
      <c r="F25" s="228"/>
      <c r="G25" s="166"/>
      <c r="H25" s="582"/>
      <c r="I25" s="166"/>
    </row>
    <row r="26" spans="1:9" ht="18" customHeight="1">
      <c r="A26" s="169"/>
      <c r="B26" s="579" t="s">
        <v>219</v>
      </c>
      <c r="C26" s="572" t="s">
        <v>220</v>
      </c>
      <c r="D26" s="573"/>
      <c r="E26" s="217" t="s">
        <v>221</v>
      </c>
      <c r="F26" s="218">
        <f>IF(F19+F22+F23&gt;0,F19+F22+F23,0)</f>
        <v>0</v>
      </c>
      <c r="G26" s="166"/>
      <c r="H26" s="582"/>
      <c r="I26" s="166"/>
    </row>
    <row r="27" spans="1:9" ht="18" customHeight="1">
      <c r="A27" s="169"/>
      <c r="B27" s="580"/>
      <c r="C27" s="572" t="s">
        <v>222</v>
      </c>
      <c r="D27" s="573"/>
      <c r="E27" s="235">
        <v>21</v>
      </c>
      <c r="F27" s="218">
        <f>IF(F19+F22+F23&lt;0,-(F19+F22+F23),0)</f>
        <v>0</v>
      </c>
      <c r="G27" s="166"/>
      <c r="H27" s="582"/>
      <c r="I27" s="166"/>
    </row>
    <row r="28" spans="1:9" ht="18" customHeight="1" thickBot="1">
      <c r="A28" s="169"/>
      <c r="B28" s="594" t="s">
        <v>223</v>
      </c>
      <c r="C28" s="595"/>
      <c r="D28" s="595"/>
      <c r="E28" s="236">
        <v>22</v>
      </c>
      <c r="F28" s="237"/>
      <c r="G28" s="166"/>
      <c r="H28" s="583"/>
      <c r="I28" s="166"/>
    </row>
    <row r="29" spans="1:9" ht="15">
      <c r="A29" s="169"/>
      <c r="B29" s="238"/>
      <c r="C29" s="238"/>
      <c r="D29" s="238"/>
      <c r="E29" s="239"/>
      <c r="F29" s="240"/>
      <c r="G29" s="169"/>
      <c r="H29" s="166"/>
      <c r="I29" s="169"/>
    </row>
    <row r="30" ht="15">
      <c r="F30" s="241"/>
    </row>
    <row r="31" ht="15">
      <c r="F31" s="241"/>
    </row>
  </sheetData>
  <sheetProtection/>
  <mergeCells count="24">
    <mergeCell ref="B28:D28"/>
    <mergeCell ref="B20:B23"/>
    <mergeCell ref="C20:C22"/>
    <mergeCell ref="B24:B25"/>
    <mergeCell ref="C24:D24"/>
    <mergeCell ref="C25:D25"/>
    <mergeCell ref="H20:H28"/>
    <mergeCell ref="D4:F4"/>
    <mergeCell ref="C12:D12"/>
    <mergeCell ref="B5:E5"/>
    <mergeCell ref="C6:C8"/>
    <mergeCell ref="C9:D9"/>
    <mergeCell ref="C10:C11"/>
    <mergeCell ref="C13:D13"/>
    <mergeCell ref="C14:D14"/>
    <mergeCell ref="C18:D18"/>
    <mergeCell ref="C15:D15"/>
    <mergeCell ref="C27:D27"/>
    <mergeCell ref="C16:D16"/>
    <mergeCell ref="C17:D17"/>
    <mergeCell ref="C23:D23"/>
    <mergeCell ref="B19:D19"/>
    <mergeCell ref="B26:B27"/>
    <mergeCell ref="C26:D26"/>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34">
    <tabColor indexed="50"/>
  </sheetPr>
  <dimension ref="A1:O36"/>
  <sheetViews>
    <sheetView zoomScalePageLayoutView="0" workbookViewId="0" topLeftCell="A4">
      <selection activeCell="A1" sqref="A1"/>
    </sheetView>
  </sheetViews>
  <sheetFormatPr defaultColWidth="10.00390625" defaultRowHeight="13.5"/>
  <cols>
    <col min="1" max="1" width="2.50390625" style="4" customWidth="1"/>
    <col min="2" max="2" width="4.875" style="4" customWidth="1"/>
    <col min="3" max="3" width="4.75390625" style="4" customWidth="1"/>
    <col min="4" max="4" width="18.125" style="4" bestFit="1" customWidth="1"/>
    <col min="5" max="5" width="5.00390625" style="4" customWidth="1"/>
    <col min="6" max="6" width="15.50390625" style="4" customWidth="1"/>
    <col min="7" max="7" width="1.625" style="4" customWidth="1"/>
    <col min="8" max="8" width="9.25390625" style="4" customWidth="1"/>
    <col min="9" max="9" width="4.125" style="4" customWidth="1"/>
    <col min="10" max="10" width="6.50390625" style="4" customWidth="1"/>
    <col min="11" max="11" width="4.875" style="4" customWidth="1"/>
    <col min="12" max="12" width="8.625" style="4" customWidth="1"/>
    <col min="13" max="13" width="5.125" style="4" customWidth="1"/>
    <col min="14" max="14" width="4.375" style="4" customWidth="1"/>
    <col min="15" max="16384" width="10.00390625" style="4" customWidth="1"/>
  </cols>
  <sheetData>
    <row r="1" spans="1:15" ht="15" hidden="1">
      <c r="A1" s="242"/>
      <c r="B1" s="243"/>
      <c r="C1" s="243"/>
      <c r="D1" s="615" t="s">
        <v>224</v>
      </c>
      <c r="E1" s="615"/>
      <c r="F1" s="244">
        <f>INT('売上仕入計算'!E19/1000)*1000</f>
        <v>0</v>
      </c>
      <c r="G1" s="245"/>
      <c r="H1" s="242"/>
      <c r="I1" s="242"/>
      <c r="J1" s="242"/>
      <c r="K1" s="242"/>
      <c r="L1" s="242"/>
      <c r="M1" s="242"/>
      <c r="N1" s="242"/>
      <c r="O1" s="242"/>
    </row>
    <row r="2" spans="1:15" ht="15" hidden="1">
      <c r="A2" s="242"/>
      <c r="B2" s="243"/>
      <c r="C2" s="243"/>
      <c r="D2" s="615" t="s">
        <v>225</v>
      </c>
      <c r="E2" s="615"/>
      <c r="F2" s="244">
        <f>F1*4%</f>
        <v>0</v>
      </c>
      <c r="G2" s="245"/>
      <c r="H2" s="242"/>
      <c r="I2" s="242"/>
      <c r="J2" s="242"/>
      <c r="K2" s="242"/>
      <c r="L2" s="242"/>
      <c r="M2" s="242"/>
      <c r="N2" s="242"/>
      <c r="O2" s="242"/>
    </row>
    <row r="3" spans="1:15" ht="15" hidden="1">
      <c r="A3" s="242"/>
      <c r="B3" s="243"/>
      <c r="C3" s="243"/>
      <c r="D3" s="616"/>
      <c r="E3" s="617"/>
      <c r="F3" s="246"/>
      <c r="G3" s="245"/>
      <c r="H3" s="242"/>
      <c r="I3" s="242"/>
      <c r="J3" s="242"/>
      <c r="K3" s="242"/>
      <c r="L3" s="242"/>
      <c r="M3" s="242"/>
      <c r="N3" s="242"/>
      <c r="O3" s="242"/>
    </row>
    <row r="4" spans="1:15" ht="27" customHeight="1">
      <c r="A4" s="169"/>
      <c r="B4" s="247"/>
      <c r="C4" s="247"/>
      <c r="D4" s="248"/>
      <c r="E4" s="166"/>
      <c r="F4" s="91"/>
      <c r="G4" s="169"/>
      <c r="H4" s="169"/>
      <c r="I4" s="169"/>
      <c r="J4" s="169"/>
      <c r="K4" s="169"/>
      <c r="L4" s="169"/>
      <c r="M4" s="169"/>
      <c r="N4" s="169"/>
      <c r="O4" s="169"/>
    </row>
    <row r="5" spans="1:15" ht="21">
      <c r="A5" s="169"/>
      <c r="B5" s="622" t="s">
        <v>226</v>
      </c>
      <c r="C5" s="622"/>
      <c r="D5" s="622"/>
      <c r="E5" s="622"/>
      <c r="F5" s="622"/>
      <c r="G5" s="622"/>
      <c r="H5" s="622"/>
      <c r="I5" s="622"/>
      <c r="J5" s="622"/>
      <c r="K5" s="169"/>
      <c r="L5" s="169"/>
      <c r="M5" s="169"/>
      <c r="N5" s="169"/>
      <c r="O5" s="169"/>
    </row>
    <row r="6" spans="1:15" ht="17.25" customHeight="1">
      <c r="A6" s="169"/>
      <c r="B6" s="618" t="s">
        <v>227</v>
      </c>
      <c r="C6" s="619"/>
      <c r="D6" s="620"/>
      <c r="E6" s="620"/>
      <c r="F6" s="621"/>
      <c r="G6" s="169"/>
      <c r="H6" s="169"/>
      <c r="I6" s="169"/>
      <c r="J6" s="169"/>
      <c r="K6" s="169"/>
      <c r="L6" s="169"/>
      <c r="M6" s="169"/>
      <c r="N6" s="169"/>
      <c r="O6" s="169"/>
    </row>
    <row r="7" spans="1:15" ht="17.25" customHeight="1">
      <c r="A7" s="169"/>
      <c r="B7" s="535" t="s">
        <v>228</v>
      </c>
      <c r="C7" s="535"/>
      <c r="D7" s="605"/>
      <c r="E7" s="209">
        <v>1</v>
      </c>
      <c r="F7" s="183">
        <f>F1</f>
        <v>0</v>
      </c>
      <c r="G7" s="169"/>
      <c r="H7" s="169"/>
      <c r="I7" s="169"/>
      <c r="J7" s="169"/>
      <c r="K7" s="169"/>
      <c r="L7" s="169"/>
      <c r="M7" s="169"/>
      <c r="N7" s="169"/>
      <c r="O7" s="169"/>
    </row>
    <row r="8" spans="1:15" ht="17.25" customHeight="1">
      <c r="A8" s="169"/>
      <c r="B8" s="535" t="s">
        <v>225</v>
      </c>
      <c r="C8" s="535"/>
      <c r="D8" s="605"/>
      <c r="E8" s="209">
        <v>2</v>
      </c>
      <c r="F8" s="183">
        <f>F7*4%</f>
        <v>0</v>
      </c>
      <c r="G8" s="169"/>
      <c r="H8" s="169"/>
      <c r="I8" s="169"/>
      <c r="J8" s="169"/>
      <c r="K8" s="169"/>
      <c r="L8" s="169"/>
      <c r="M8" s="169"/>
      <c r="N8" s="169"/>
      <c r="O8" s="169"/>
    </row>
    <row r="9" spans="1:15" ht="17.25" customHeight="1">
      <c r="A9" s="169"/>
      <c r="B9" s="535" t="s">
        <v>229</v>
      </c>
      <c r="C9" s="535"/>
      <c r="D9" s="605"/>
      <c r="E9" s="209">
        <v>3</v>
      </c>
      <c r="F9" s="183">
        <f>'本則付表2'!F27+'本則付表2'!F28</f>
        <v>0</v>
      </c>
      <c r="G9" s="169"/>
      <c r="H9" s="637" t="s">
        <v>230</v>
      </c>
      <c r="I9" s="637"/>
      <c r="J9" s="637"/>
      <c r="K9" s="637"/>
      <c r="L9" s="637"/>
      <c r="M9" s="217" t="s">
        <v>231</v>
      </c>
      <c r="N9" s="249" t="s">
        <v>232</v>
      </c>
      <c r="O9" s="169"/>
    </row>
    <row r="10" spans="1:15" ht="17.25" customHeight="1">
      <c r="A10" s="169"/>
      <c r="B10" s="638" t="s">
        <v>233</v>
      </c>
      <c r="C10" s="538" t="s">
        <v>234</v>
      </c>
      <c r="D10" s="539"/>
      <c r="E10" s="209">
        <v>4</v>
      </c>
      <c r="F10" s="183">
        <f>'本則付表2'!F26</f>
        <v>0</v>
      </c>
      <c r="G10" s="169"/>
      <c r="H10" s="637" t="s">
        <v>235</v>
      </c>
      <c r="I10" s="637"/>
      <c r="J10" s="637"/>
      <c r="K10" s="637"/>
      <c r="L10" s="637"/>
      <c r="M10" s="217" t="s">
        <v>236</v>
      </c>
      <c r="N10" s="249" t="s">
        <v>232</v>
      </c>
      <c r="O10" s="169"/>
    </row>
    <row r="11" spans="1:15" ht="17.25" customHeight="1">
      <c r="A11" s="169"/>
      <c r="B11" s="639"/>
      <c r="C11" s="538" t="s">
        <v>237</v>
      </c>
      <c r="D11" s="539"/>
      <c r="E11" s="209">
        <v>5</v>
      </c>
      <c r="F11" s="183"/>
      <c r="G11" s="169"/>
      <c r="H11" s="637" t="s">
        <v>238</v>
      </c>
      <c r="I11" s="637"/>
      <c r="J11" s="637"/>
      <c r="K11" s="637"/>
      <c r="L11" s="637"/>
      <c r="M11" s="217" t="s">
        <v>239</v>
      </c>
      <c r="N11" s="249" t="s">
        <v>232</v>
      </c>
      <c r="O11" s="169"/>
    </row>
    <row r="12" spans="1:15" ht="17.25" customHeight="1">
      <c r="A12" s="169"/>
      <c r="B12" s="639"/>
      <c r="C12" s="538" t="s">
        <v>240</v>
      </c>
      <c r="D12" s="539"/>
      <c r="E12" s="209">
        <v>6</v>
      </c>
      <c r="F12" s="183">
        <f>INT('最初'!C20*4/105)</f>
        <v>0</v>
      </c>
      <c r="G12" s="169"/>
      <c r="H12" s="637" t="s">
        <v>241</v>
      </c>
      <c r="I12" s="637"/>
      <c r="J12" s="637"/>
      <c r="K12" s="637"/>
      <c r="L12" s="637"/>
      <c r="M12" s="217" t="s">
        <v>242</v>
      </c>
      <c r="N12" s="249" t="s">
        <v>232</v>
      </c>
      <c r="O12" s="169"/>
    </row>
    <row r="13" spans="1:15" ht="17.25" customHeight="1">
      <c r="A13" s="169"/>
      <c r="B13" s="639"/>
      <c r="C13" s="538" t="s">
        <v>243</v>
      </c>
      <c r="D13" s="539"/>
      <c r="E13" s="209">
        <v>7</v>
      </c>
      <c r="F13" s="183">
        <f>SUM(F10:F12)</f>
        <v>0</v>
      </c>
      <c r="G13" s="169"/>
      <c r="H13" s="626" t="s">
        <v>244</v>
      </c>
      <c r="I13" s="626"/>
      <c r="J13" s="626"/>
      <c r="K13" s="626"/>
      <c r="L13" s="626"/>
      <c r="M13" s="217" t="s">
        <v>245</v>
      </c>
      <c r="N13" s="249" t="s">
        <v>232</v>
      </c>
      <c r="O13" s="169"/>
    </row>
    <row r="14" spans="1:15" ht="17.25" customHeight="1">
      <c r="A14" s="169"/>
      <c r="B14" s="535" t="s">
        <v>246</v>
      </c>
      <c r="C14" s="535"/>
      <c r="D14" s="605"/>
      <c r="E14" s="209">
        <v>8</v>
      </c>
      <c r="F14" s="183">
        <f>IF(F13-F8-F9&gt;0,F13-F8-F9,0)</f>
        <v>0</v>
      </c>
      <c r="G14" s="169"/>
      <c r="H14" s="169"/>
      <c r="I14" s="169"/>
      <c r="J14" s="169"/>
      <c r="K14" s="169"/>
      <c r="L14" s="169"/>
      <c r="M14" s="169"/>
      <c r="N14" s="169"/>
      <c r="O14" s="169"/>
    </row>
    <row r="15" spans="1:15" ht="18.75" thickBot="1">
      <c r="A15" s="169"/>
      <c r="B15" s="535" t="s">
        <v>247</v>
      </c>
      <c r="C15" s="535"/>
      <c r="D15" s="605"/>
      <c r="E15" s="209">
        <v>9</v>
      </c>
      <c r="F15" s="250">
        <f>INT(IF(F8+F9-F13&gt;0,F8+F9-F13,0)/100)*100</f>
        <v>0</v>
      </c>
      <c r="G15" s="169"/>
      <c r="H15" s="535" t="s">
        <v>248</v>
      </c>
      <c r="I15" s="560" t="s">
        <v>249</v>
      </c>
      <c r="J15" s="640" t="s">
        <v>250</v>
      </c>
      <c r="K15" s="251">
        <f>IF('本則付表2'!F20&gt;0,"○","")</f>
      </c>
      <c r="L15" s="543" t="s">
        <v>251</v>
      </c>
      <c r="M15" s="593"/>
      <c r="N15" s="625"/>
      <c r="O15" s="169"/>
    </row>
    <row r="16" spans="1:15" ht="18.75" thickBot="1">
      <c r="A16" s="169"/>
      <c r="B16" s="535" t="s">
        <v>252</v>
      </c>
      <c r="C16" s="535"/>
      <c r="D16" s="605"/>
      <c r="E16" s="252">
        <v>10</v>
      </c>
      <c r="F16" s="253"/>
      <c r="G16" s="166"/>
      <c r="H16" s="605"/>
      <c r="I16" s="623"/>
      <c r="J16" s="641"/>
      <c r="K16" s="251">
        <f>IF('本則付表2'!F23&gt;0,"○","")</f>
      </c>
      <c r="L16" s="543" t="s">
        <v>253</v>
      </c>
      <c r="M16" s="593"/>
      <c r="N16" s="625"/>
      <c r="O16" s="169"/>
    </row>
    <row r="17" spans="1:15" ht="18">
      <c r="A17" s="169"/>
      <c r="B17" s="535" t="s">
        <v>254</v>
      </c>
      <c r="C17" s="535"/>
      <c r="D17" s="605"/>
      <c r="E17" s="209">
        <v>11</v>
      </c>
      <c r="F17" s="254">
        <f>IF(F15-F16&gt;0,INT((F15-F16)/100)*100,0)</f>
        <v>0</v>
      </c>
      <c r="G17" s="169"/>
      <c r="H17" s="605"/>
      <c r="I17" s="624"/>
      <c r="J17" s="255" t="s">
        <v>255</v>
      </c>
      <c r="K17" s="251">
        <f>IF('本則付表2'!F19&gt;0,"○","")</f>
      </c>
      <c r="L17" s="543" t="s">
        <v>256</v>
      </c>
      <c r="M17" s="593"/>
      <c r="N17" s="625"/>
      <c r="O17" s="169"/>
    </row>
    <row r="18" spans="1:15" ht="15.75" thickBot="1">
      <c r="A18" s="169"/>
      <c r="B18" s="535" t="s">
        <v>257</v>
      </c>
      <c r="C18" s="535"/>
      <c r="D18" s="605"/>
      <c r="E18" s="209">
        <v>12</v>
      </c>
      <c r="F18" s="256">
        <f>IF(F16=0,0,IF(F16+F14-F15&gt;0,INT((F16+F14-F15)/100)*100,0))</f>
        <v>0</v>
      </c>
      <c r="G18" s="169"/>
      <c r="H18" s="166"/>
      <c r="I18" s="166"/>
      <c r="J18" s="166"/>
      <c r="K18" s="166"/>
      <c r="L18" s="166"/>
      <c r="M18" s="166"/>
      <c r="N18" s="166"/>
      <c r="O18" s="169"/>
    </row>
    <row r="19" spans="1:15" ht="19.5" customHeight="1" thickBot="1">
      <c r="A19" s="169"/>
      <c r="B19" s="629" t="s">
        <v>258</v>
      </c>
      <c r="C19" s="630"/>
      <c r="D19" s="176" t="s">
        <v>259</v>
      </c>
      <c r="E19" s="252">
        <v>13</v>
      </c>
      <c r="F19" s="253"/>
      <c r="G19" s="166"/>
      <c r="H19" s="535" t="s">
        <v>260</v>
      </c>
      <c r="I19" s="535"/>
      <c r="J19" s="535"/>
      <c r="K19" s="535"/>
      <c r="L19" s="635">
        <f>'最初'!C3</f>
        <v>0</v>
      </c>
      <c r="M19" s="636"/>
      <c r="N19" s="636"/>
      <c r="O19" s="166"/>
    </row>
    <row r="20" spans="1:15" ht="19.5" customHeight="1">
      <c r="A20" s="169"/>
      <c r="B20" s="631"/>
      <c r="C20" s="632"/>
      <c r="D20" s="176" t="s">
        <v>261</v>
      </c>
      <c r="E20" s="209">
        <v>14</v>
      </c>
      <c r="F20" s="254">
        <f>IF(F19&lt;&gt;0,INT((F15-F14-F19)/100)*100,0)</f>
        <v>0</v>
      </c>
      <c r="G20" s="169"/>
      <c r="H20" s="257"/>
      <c r="I20" s="166"/>
      <c r="J20" s="166"/>
      <c r="K20" s="166"/>
      <c r="L20" s="166"/>
      <c r="M20" s="166"/>
      <c r="N20" s="166"/>
      <c r="O20" s="169"/>
    </row>
    <row r="21" spans="1:15" ht="28.5">
      <c r="A21" s="169"/>
      <c r="B21" s="606" t="s">
        <v>249</v>
      </c>
      <c r="C21" s="607"/>
      <c r="D21" s="176" t="s">
        <v>262</v>
      </c>
      <c r="E21" s="209">
        <v>15</v>
      </c>
      <c r="F21" s="183">
        <f>'本則付表2'!F9</f>
        <v>0</v>
      </c>
      <c r="G21" s="169"/>
      <c r="H21" s="169"/>
      <c r="I21" s="169"/>
      <c r="J21" s="169"/>
      <c r="K21" s="169"/>
      <c r="L21" s="169"/>
      <c r="M21" s="169"/>
      <c r="N21" s="169"/>
      <c r="O21" s="169"/>
    </row>
    <row r="22" spans="1:15" ht="28.5">
      <c r="A22" s="169"/>
      <c r="B22" s="608"/>
      <c r="C22" s="609"/>
      <c r="D22" s="176" t="s">
        <v>263</v>
      </c>
      <c r="E22" s="209">
        <v>16</v>
      </c>
      <c r="F22" s="183">
        <f>'本則付表2'!F12</f>
        <v>0</v>
      </c>
      <c r="G22" s="169"/>
      <c r="H22" s="169"/>
      <c r="I22" s="169"/>
      <c r="J22" s="169"/>
      <c r="K22" s="169"/>
      <c r="L22" s="169"/>
      <c r="M22" s="169"/>
      <c r="N22" s="169"/>
      <c r="O22" s="169"/>
    </row>
    <row r="23" spans="1:15" ht="17.25" customHeight="1">
      <c r="A23" s="169"/>
      <c r="B23" s="536" t="s">
        <v>264</v>
      </c>
      <c r="C23" s="610"/>
      <c r="D23" s="610"/>
      <c r="E23" s="610"/>
      <c r="F23" s="537"/>
      <c r="G23" s="169"/>
      <c r="H23" s="169"/>
      <c r="I23" s="169"/>
      <c r="J23" s="169"/>
      <c r="K23" s="169"/>
      <c r="L23" s="169"/>
      <c r="M23" s="169"/>
      <c r="N23" s="169"/>
      <c r="O23" s="169"/>
    </row>
    <row r="24" spans="1:15" ht="30.75" customHeight="1">
      <c r="A24" s="169"/>
      <c r="B24" s="611" t="s">
        <v>265</v>
      </c>
      <c r="C24" s="612"/>
      <c r="D24" s="176" t="s">
        <v>246</v>
      </c>
      <c r="E24" s="209">
        <v>17</v>
      </c>
      <c r="F24" s="183">
        <f>F14</f>
        <v>0</v>
      </c>
      <c r="G24" s="169"/>
      <c r="H24" s="169"/>
      <c r="I24" s="169"/>
      <c r="J24" s="169"/>
      <c r="K24" s="169"/>
      <c r="L24" s="169"/>
      <c r="M24" s="169"/>
      <c r="N24" s="169"/>
      <c r="O24" s="169"/>
    </row>
    <row r="25" spans="1:15" ht="30.75" customHeight="1">
      <c r="A25" s="169"/>
      <c r="B25" s="613"/>
      <c r="C25" s="614"/>
      <c r="D25" s="176" t="s">
        <v>247</v>
      </c>
      <c r="E25" s="209">
        <v>18</v>
      </c>
      <c r="F25" s="183">
        <f>F15</f>
        <v>0</v>
      </c>
      <c r="G25" s="169"/>
      <c r="H25" s="169"/>
      <c r="I25" s="169"/>
      <c r="J25" s="169"/>
      <c r="K25" s="169"/>
      <c r="L25" s="169"/>
      <c r="M25" s="169"/>
      <c r="N25" s="169"/>
      <c r="O25" s="169"/>
    </row>
    <row r="26" spans="1:15" ht="16.5" customHeight="1">
      <c r="A26" s="169"/>
      <c r="B26" s="633" t="s">
        <v>266</v>
      </c>
      <c r="C26" s="535" t="s">
        <v>267</v>
      </c>
      <c r="D26" s="535"/>
      <c r="E26" s="209">
        <v>19</v>
      </c>
      <c r="F26" s="183">
        <f>INT(F24*25%)</f>
        <v>0</v>
      </c>
      <c r="G26" s="169"/>
      <c r="H26" s="169"/>
      <c r="I26" s="169"/>
      <c r="J26" s="169"/>
      <c r="K26" s="169"/>
      <c r="L26" s="169"/>
      <c r="M26" s="169"/>
      <c r="N26" s="169"/>
      <c r="O26" s="169"/>
    </row>
    <row r="27" spans="1:15" ht="16.5" customHeight="1">
      <c r="A27" s="169"/>
      <c r="B27" s="634"/>
      <c r="C27" s="535" t="s">
        <v>268</v>
      </c>
      <c r="D27" s="535"/>
      <c r="E27" s="209">
        <v>20</v>
      </c>
      <c r="F27" s="250">
        <f>INT(F25*25%/100)*100</f>
        <v>0</v>
      </c>
      <c r="G27" s="169"/>
      <c r="H27" s="169"/>
      <c r="I27" s="169"/>
      <c r="J27" s="169"/>
      <c r="K27" s="169"/>
      <c r="L27" s="169"/>
      <c r="M27" s="169"/>
      <c r="N27" s="169"/>
      <c r="O27" s="169"/>
    </row>
    <row r="28" spans="1:15" ht="16.5" customHeight="1">
      <c r="A28" s="169"/>
      <c r="B28" s="535" t="s">
        <v>269</v>
      </c>
      <c r="C28" s="535"/>
      <c r="D28" s="605"/>
      <c r="E28" s="252">
        <v>21</v>
      </c>
      <c r="F28" s="183">
        <f>INT(F16*25%/100)*100</f>
        <v>0</v>
      </c>
      <c r="G28" s="166"/>
      <c r="H28" s="169"/>
      <c r="I28" s="169"/>
      <c r="J28" s="169"/>
      <c r="K28" s="169"/>
      <c r="L28" s="169"/>
      <c r="M28" s="169"/>
      <c r="N28" s="169"/>
      <c r="O28" s="169"/>
    </row>
    <row r="29" spans="1:15" ht="16.5" customHeight="1">
      <c r="A29" s="169"/>
      <c r="B29" s="535" t="s">
        <v>270</v>
      </c>
      <c r="C29" s="535"/>
      <c r="D29" s="605"/>
      <c r="E29" s="209">
        <v>22</v>
      </c>
      <c r="F29" s="254">
        <f>IF(F27-F28&gt;0,INT((F27-F28)/100)*100,0)</f>
        <v>0</v>
      </c>
      <c r="G29" s="169"/>
      <c r="H29" s="169"/>
      <c r="I29" s="169"/>
      <c r="J29" s="169"/>
      <c r="K29" s="169"/>
      <c r="L29" s="169"/>
      <c r="M29" s="169"/>
      <c r="N29" s="169"/>
      <c r="O29" s="169"/>
    </row>
    <row r="30" spans="1:15" ht="16.5" customHeight="1" thickBot="1">
      <c r="A30" s="169"/>
      <c r="B30" s="535" t="s">
        <v>271</v>
      </c>
      <c r="C30" s="535"/>
      <c r="D30" s="605"/>
      <c r="E30" s="209">
        <v>23</v>
      </c>
      <c r="F30" s="256">
        <f>IF(F28=0,0,IF(F28+F26-F27&gt;0,INT((F28+F26-F27)/100)*100,0))</f>
        <v>0</v>
      </c>
      <c r="G30" s="169"/>
      <c r="H30" s="169"/>
      <c r="I30" s="169"/>
      <c r="J30" s="169"/>
      <c r="K30" s="169"/>
      <c r="L30" s="169"/>
      <c r="M30" s="169"/>
      <c r="N30" s="169"/>
      <c r="O30" s="169"/>
    </row>
    <row r="31" spans="1:15" ht="17.25" customHeight="1" thickBot="1">
      <c r="A31" s="169"/>
      <c r="B31" s="629" t="s">
        <v>258</v>
      </c>
      <c r="C31" s="630"/>
      <c r="D31" s="176" t="s">
        <v>272</v>
      </c>
      <c r="E31" s="252">
        <v>24</v>
      </c>
      <c r="F31" s="253"/>
      <c r="G31" s="166"/>
      <c r="H31" s="169"/>
      <c r="I31" s="169"/>
      <c r="J31" s="169"/>
      <c r="K31" s="169"/>
      <c r="L31" s="169"/>
      <c r="M31" s="169"/>
      <c r="N31" s="169"/>
      <c r="O31" s="169"/>
    </row>
    <row r="32" spans="1:15" ht="17.25" customHeight="1">
      <c r="A32" s="169"/>
      <c r="B32" s="631"/>
      <c r="C32" s="632"/>
      <c r="D32" s="176" t="s">
        <v>273</v>
      </c>
      <c r="E32" s="209">
        <v>25</v>
      </c>
      <c r="F32" s="254">
        <f>IF(F31&lt;&gt;0,INT((F27-F26-F31)/100)*100,0)</f>
        <v>0</v>
      </c>
      <c r="G32" s="169"/>
      <c r="H32" s="169"/>
      <c r="I32" s="169"/>
      <c r="J32" s="169"/>
      <c r="K32" s="169"/>
      <c r="L32" s="169"/>
      <c r="M32" s="169"/>
      <c r="N32" s="169"/>
      <c r="O32" s="169"/>
    </row>
    <row r="33" spans="1:15" ht="9" customHeight="1">
      <c r="A33" s="169"/>
      <c r="B33" s="247"/>
      <c r="C33" s="247"/>
      <c r="D33" s="258"/>
      <c r="E33" s="169"/>
      <c r="F33" s="199"/>
      <c r="G33" s="169"/>
      <c r="H33" s="169"/>
      <c r="I33" s="169"/>
      <c r="J33" s="169"/>
      <c r="K33" s="169"/>
      <c r="L33" s="169"/>
      <c r="M33" s="169"/>
      <c r="N33" s="169"/>
      <c r="O33" s="169"/>
    </row>
    <row r="34" spans="1:15" ht="15">
      <c r="A34" s="169"/>
      <c r="B34" s="538" t="s">
        <v>274</v>
      </c>
      <c r="C34" s="627"/>
      <c r="D34" s="628"/>
      <c r="E34" s="209">
        <v>26</v>
      </c>
      <c r="F34" s="259">
        <f>(F17+F29)-(F14+F18+F26+F30)</f>
        <v>0</v>
      </c>
      <c r="G34" s="169"/>
      <c r="H34" s="169"/>
      <c r="I34" s="169"/>
      <c r="J34" s="169"/>
      <c r="K34" s="169"/>
      <c r="L34" s="169"/>
      <c r="M34" s="169"/>
      <c r="N34" s="169"/>
      <c r="O34" s="169"/>
    </row>
    <row r="35" spans="1:15" ht="15">
      <c r="A35" s="169"/>
      <c r="B35" s="247"/>
      <c r="C35" s="247"/>
      <c r="D35" s="258"/>
      <c r="E35" s="169"/>
      <c r="F35" s="199"/>
      <c r="G35" s="169"/>
      <c r="H35" s="169"/>
      <c r="I35" s="169"/>
      <c r="J35" s="169"/>
      <c r="K35" s="169"/>
      <c r="L35" s="169"/>
      <c r="M35" s="169"/>
      <c r="N35" s="169"/>
      <c r="O35" s="169"/>
    </row>
    <row r="36" spans="1:15" ht="15">
      <c r="A36" s="169"/>
      <c r="B36" s="247"/>
      <c r="C36" s="247"/>
      <c r="D36" s="258"/>
      <c r="E36" s="169"/>
      <c r="F36" s="199"/>
      <c r="G36" s="169"/>
      <c r="H36" s="169"/>
      <c r="I36" s="169"/>
      <c r="J36" s="169"/>
      <c r="K36" s="169"/>
      <c r="L36" s="169"/>
      <c r="M36" s="169"/>
      <c r="N36" s="169"/>
      <c r="O36" s="169"/>
    </row>
  </sheetData>
  <sheetProtection/>
  <mergeCells count="43">
    <mergeCell ref="L16:N16"/>
    <mergeCell ref="L15:N15"/>
    <mergeCell ref="B7:D7"/>
    <mergeCell ref="B8:D8"/>
    <mergeCell ref="B9:D9"/>
    <mergeCell ref="H9:L9"/>
    <mergeCell ref="B10:B13"/>
    <mergeCell ref="C11:D11"/>
    <mergeCell ref="J15:J16"/>
    <mergeCell ref="B16:D16"/>
    <mergeCell ref="L19:N19"/>
    <mergeCell ref="B19:C20"/>
    <mergeCell ref="C10:D10"/>
    <mergeCell ref="C13:D13"/>
    <mergeCell ref="H11:L11"/>
    <mergeCell ref="B14:D14"/>
    <mergeCell ref="H10:L10"/>
    <mergeCell ref="H15:H17"/>
    <mergeCell ref="H12:L12"/>
    <mergeCell ref="C12:D12"/>
    <mergeCell ref="L17:N17"/>
    <mergeCell ref="H13:L13"/>
    <mergeCell ref="B34:D34"/>
    <mergeCell ref="B28:D28"/>
    <mergeCell ref="B29:D29"/>
    <mergeCell ref="B30:D30"/>
    <mergeCell ref="B31:C32"/>
    <mergeCell ref="B26:B27"/>
    <mergeCell ref="C27:D27"/>
    <mergeCell ref="H19:K19"/>
    <mergeCell ref="D1:E1"/>
    <mergeCell ref="D2:E2"/>
    <mergeCell ref="D3:E3"/>
    <mergeCell ref="B6:F6"/>
    <mergeCell ref="B5:J5"/>
    <mergeCell ref="I15:I17"/>
    <mergeCell ref="B15:D15"/>
    <mergeCell ref="C26:D26"/>
    <mergeCell ref="B18:D18"/>
    <mergeCell ref="B17:D17"/>
    <mergeCell ref="B21:C22"/>
    <mergeCell ref="B23:F23"/>
    <mergeCell ref="B24:C25"/>
  </mergeCells>
  <conditionalFormatting sqref="F16:F18 F28:F30">
    <cfRule type="expression" priority="1" dxfId="2" stopIfTrue="1">
      <formula>($F$19&lt;&gt;0)</formula>
    </cfRule>
  </conditionalFormatting>
  <printOptions/>
  <pageMargins left="0.51" right="0.43" top="0.94" bottom="0.43" header="0.512" footer="0.512"/>
  <pageSetup orientation="portrait" paperSize="9" scale="90" r:id="rId2"/>
  <drawing r:id="rId1"/>
</worksheet>
</file>

<file path=xl/worksheets/sheet8.xml><?xml version="1.0" encoding="utf-8"?>
<worksheet xmlns="http://schemas.openxmlformats.org/spreadsheetml/2006/main" xmlns:r="http://schemas.openxmlformats.org/officeDocument/2006/relationships">
  <sheetPr codeName="Sheet36">
    <tabColor indexed="50"/>
  </sheetPr>
  <dimension ref="A1:N36"/>
  <sheetViews>
    <sheetView zoomScalePageLayoutView="0" workbookViewId="0" topLeftCell="A1">
      <selection activeCell="A1" sqref="A1"/>
    </sheetView>
  </sheetViews>
  <sheetFormatPr defaultColWidth="10.00390625" defaultRowHeight="13.5"/>
  <cols>
    <col min="1" max="1" width="2.50390625" style="4" customWidth="1"/>
    <col min="2" max="2" width="4.875" style="4" customWidth="1"/>
    <col min="3" max="3" width="4.75390625" style="4" customWidth="1"/>
    <col min="4" max="4" width="19.375" style="4" customWidth="1"/>
    <col min="5" max="5" width="5.00390625" style="4" customWidth="1"/>
    <col min="6" max="6" width="15.50390625" style="4" customWidth="1"/>
    <col min="7" max="7" width="1.37890625" style="4" customWidth="1"/>
    <col min="8" max="8" width="6.25390625" style="4" customWidth="1"/>
    <col min="9" max="9" width="8.25390625" style="4" customWidth="1"/>
    <col min="10" max="10" width="15.50390625" style="4" customWidth="1"/>
    <col min="11" max="11" width="4.25390625" style="4" customWidth="1"/>
    <col min="12" max="12" width="4.125" style="4" customWidth="1"/>
    <col min="13" max="13" width="3.75390625" style="4" customWidth="1"/>
    <col min="14" max="16384" width="10.00390625" style="4" customWidth="1"/>
  </cols>
  <sheetData>
    <row r="1" spans="1:14" ht="29.25" customHeight="1">
      <c r="A1" s="169"/>
      <c r="B1" s="398"/>
      <c r="C1" s="398"/>
      <c r="D1" s="169"/>
      <c r="E1" s="169"/>
      <c r="F1" s="3"/>
      <c r="G1" s="169"/>
      <c r="H1" s="169"/>
      <c r="I1" s="169"/>
      <c r="J1" s="169"/>
      <c r="K1" s="169"/>
      <c r="L1" s="169"/>
      <c r="M1" s="169"/>
      <c r="N1" s="169"/>
    </row>
    <row r="2" spans="1:14" ht="15" hidden="1">
      <c r="A2" s="169"/>
      <c r="B2" s="169"/>
      <c r="C2" s="169"/>
      <c r="D2" s="169"/>
      <c r="E2" s="169"/>
      <c r="F2" s="3"/>
      <c r="G2" s="169"/>
      <c r="H2" s="169"/>
      <c r="I2" s="169"/>
      <c r="J2" s="169"/>
      <c r="K2" s="169"/>
      <c r="L2" s="169"/>
      <c r="M2" s="169"/>
      <c r="N2" s="169"/>
    </row>
    <row r="3" spans="1:14" ht="15" hidden="1">
      <c r="A3" s="169"/>
      <c r="B3" s="169"/>
      <c r="C3" s="169"/>
      <c r="D3" s="169"/>
      <c r="E3" s="169"/>
      <c r="F3" s="3"/>
      <c r="G3" s="169"/>
      <c r="H3" s="169"/>
      <c r="I3" s="169"/>
      <c r="J3" s="169"/>
      <c r="K3" s="169"/>
      <c r="L3" s="169"/>
      <c r="M3" s="169"/>
      <c r="N3" s="169"/>
    </row>
    <row r="4" spans="1:14" ht="15" hidden="1">
      <c r="A4" s="169"/>
      <c r="B4" s="169"/>
      <c r="C4" s="169"/>
      <c r="D4" s="169"/>
      <c r="E4" s="169"/>
      <c r="F4" s="3"/>
      <c r="G4" s="169"/>
      <c r="H4" s="169"/>
      <c r="I4" s="169"/>
      <c r="J4" s="169"/>
      <c r="K4" s="169"/>
      <c r="L4" s="169"/>
      <c r="M4" s="169"/>
      <c r="N4" s="169"/>
    </row>
    <row r="5" spans="1:14" ht="21">
      <c r="A5" s="169"/>
      <c r="B5" s="622" t="s">
        <v>275</v>
      </c>
      <c r="C5" s="622"/>
      <c r="D5" s="622"/>
      <c r="E5" s="622"/>
      <c r="F5" s="622"/>
      <c r="G5" s="622"/>
      <c r="H5" s="622"/>
      <c r="I5" s="622"/>
      <c r="J5" s="169"/>
      <c r="K5" s="169"/>
      <c r="L5" s="169"/>
      <c r="M5" s="169"/>
      <c r="N5" s="169"/>
    </row>
    <row r="6" spans="1:14" ht="16.5" customHeight="1">
      <c r="A6" s="169"/>
      <c r="B6" s="618" t="s">
        <v>227</v>
      </c>
      <c r="C6" s="619"/>
      <c r="D6" s="620"/>
      <c r="E6" s="620"/>
      <c r="F6" s="621"/>
      <c r="G6" s="169"/>
      <c r="H6" s="169"/>
      <c r="I6" s="169"/>
      <c r="J6" s="169"/>
      <c r="K6" s="169"/>
      <c r="L6" s="169"/>
      <c r="M6" s="169"/>
      <c r="N6" s="169"/>
    </row>
    <row r="7" spans="1:14" ht="16.5" customHeight="1">
      <c r="A7" s="169"/>
      <c r="B7" s="535" t="s">
        <v>228</v>
      </c>
      <c r="C7" s="535"/>
      <c r="D7" s="605"/>
      <c r="E7" s="209">
        <v>1</v>
      </c>
      <c r="F7" s="183">
        <f>'申告書本則'!F1</f>
        <v>0</v>
      </c>
      <c r="G7" s="169"/>
      <c r="H7" s="169"/>
      <c r="I7" s="169"/>
      <c r="J7" s="169"/>
      <c r="K7" s="169"/>
      <c r="L7" s="169"/>
      <c r="M7" s="169"/>
      <c r="N7" s="169"/>
    </row>
    <row r="8" spans="1:14" ht="16.5" customHeight="1">
      <c r="A8" s="169"/>
      <c r="B8" s="535" t="s">
        <v>225</v>
      </c>
      <c r="C8" s="535"/>
      <c r="D8" s="605"/>
      <c r="E8" s="209">
        <v>2</v>
      </c>
      <c r="F8" s="183">
        <f>'申告書本則'!F2</f>
        <v>0</v>
      </c>
      <c r="G8" s="169"/>
      <c r="H8" s="169"/>
      <c r="I8" s="169"/>
      <c r="J8" s="169"/>
      <c r="K8" s="169"/>
      <c r="L8" s="169"/>
      <c r="M8" s="169"/>
      <c r="N8" s="169"/>
    </row>
    <row r="9" spans="1:14" ht="16.5" customHeight="1">
      <c r="A9" s="169"/>
      <c r="B9" s="535" t="s">
        <v>276</v>
      </c>
      <c r="C9" s="535"/>
      <c r="D9" s="605"/>
      <c r="E9" s="209">
        <v>3</v>
      </c>
      <c r="F9" s="183"/>
      <c r="G9" s="169"/>
      <c r="H9" s="543" t="s">
        <v>230</v>
      </c>
      <c r="I9" s="593"/>
      <c r="J9" s="593"/>
      <c r="K9" s="625"/>
      <c r="L9" s="217" t="s">
        <v>277</v>
      </c>
      <c r="M9" s="249" t="s">
        <v>232</v>
      </c>
      <c r="N9" s="169"/>
    </row>
    <row r="10" spans="1:14" ht="16.5" customHeight="1">
      <c r="A10" s="169"/>
      <c r="B10" s="647" t="s">
        <v>233</v>
      </c>
      <c r="C10" s="538" t="s">
        <v>234</v>
      </c>
      <c r="D10" s="539"/>
      <c r="E10" s="209">
        <v>4</v>
      </c>
      <c r="F10" s="183">
        <f>IF('簡易付表5'!I1=1,'簡易付表5'!J9,IF('簡易付表5'!I1=2,'簡易付表5'!J30,0))</f>
        <v>0</v>
      </c>
      <c r="G10" s="169"/>
      <c r="H10" s="543" t="s">
        <v>235</v>
      </c>
      <c r="I10" s="593"/>
      <c r="J10" s="593"/>
      <c r="K10" s="625"/>
      <c r="L10" s="217" t="s">
        <v>236</v>
      </c>
      <c r="M10" s="249" t="s">
        <v>232</v>
      </c>
      <c r="N10" s="169"/>
    </row>
    <row r="11" spans="1:14" ht="16.5" customHeight="1">
      <c r="A11" s="169"/>
      <c r="B11" s="648"/>
      <c r="C11" s="538" t="s">
        <v>237</v>
      </c>
      <c r="D11" s="539"/>
      <c r="E11" s="209">
        <v>5</v>
      </c>
      <c r="F11" s="183"/>
      <c r="G11" s="166"/>
      <c r="H11" s="543" t="s">
        <v>238</v>
      </c>
      <c r="I11" s="593"/>
      <c r="J11" s="593"/>
      <c r="K11" s="625"/>
      <c r="L11" s="217" t="s">
        <v>239</v>
      </c>
      <c r="M11" s="249" t="s">
        <v>232</v>
      </c>
      <c r="N11" s="169"/>
    </row>
    <row r="12" spans="1:14" ht="16.5" customHeight="1">
      <c r="A12" s="169"/>
      <c r="B12" s="648"/>
      <c r="C12" s="538" t="s">
        <v>240</v>
      </c>
      <c r="D12" s="539"/>
      <c r="E12" s="209">
        <v>6</v>
      </c>
      <c r="F12" s="183">
        <f>INT('最初'!C20*4/105)</f>
        <v>0</v>
      </c>
      <c r="G12" s="166"/>
      <c r="H12" s="543" t="s">
        <v>241</v>
      </c>
      <c r="I12" s="593"/>
      <c r="J12" s="593"/>
      <c r="K12" s="625"/>
      <c r="L12" s="217" t="s">
        <v>278</v>
      </c>
      <c r="M12" s="249" t="s">
        <v>232</v>
      </c>
      <c r="N12" s="169"/>
    </row>
    <row r="13" spans="1:14" ht="16.5" customHeight="1">
      <c r="A13" s="169"/>
      <c r="B13" s="648"/>
      <c r="C13" s="538" t="s">
        <v>243</v>
      </c>
      <c r="D13" s="539"/>
      <c r="E13" s="209">
        <v>7</v>
      </c>
      <c r="F13" s="183">
        <f>SUM(F10:F12)</f>
        <v>0</v>
      </c>
      <c r="G13" s="166"/>
      <c r="H13" s="644" t="s">
        <v>244</v>
      </c>
      <c r="I13" s="645"/>
      <c r="J13" s="645"/>
      <c r="K13" s="646"/>
      <c r="L13" s="217" t="s">
        <v>242</v>
      </c>
      <c r="M13" s="249" t="s">
        <v>232</v>
      </c>
      <c r="N13" s="169"/>
    </row>
    <row r="14" spans="1:14" ht="16.5" customHeight="1">
      <c r="A14" s="169"/>
      <c r="B14" s="535" t="s">
        <v>246</v>
      </c>
      <c r="C14" s="535"/>
      <c r="D14" s="605"/>
      <c r="E14" s="209">
        <v>8</v>
      </c>
      <c r="F14" s="183">
        <f>IF(F13-F8-F9&gt;0,F13-F8-F9,0)</f>
        <v>0</v>
      </c>
      <c r="G14" s="166"/>
      <c r="H14" s="169"/>
      <c r="I14" s="169"/>
      <c r="J14" s="169"/>
      <c r="K14" s="169"/>
      <c r="L14" s="169"/>
      <c r="M14" s="169"/>
      <c r="N14" s="169"/>
    </row>
    <row r="15" spans="1:14" ht="16.5" customHeight="1" thickBot="1">
      <c r="A15" s="169"/>
      <c r="B15" s="535" t="s">
        <v>247</v>
      </c>
      <c r="C15" s="535"/>
      <c r="D15" s="605"/>
      <c r="E15" s="209">
        <v>9</v>
      </c>
      <c r="F15" s="250">
        <f>INT(IF(F8+F9-F13&gt;0,F8+F9-F13,0)/100)*100</f>
        <v>0</v>
      </c>
      <c r="G15" s="166"/>
      <c r="H15" s="166"/>
      <c r="I15" s="166"/>
      <c r="J15" s="166"/>
      <c r="K15" s="166"/>
      <c r="L15" s="166"/>
      <c r="M15" s="166"/>
      <c r="N15" s="169"/>
    </row>
    <row r="16" spans="1:14" ht="16.5" customHeight="1" thickBot="1">
      <c r="A16" s="169"/>
      <c r="B16" s="535" t="s">
        <v>252</v>
      </c>
      <c r="C16" s="535"/>
      <c r="D16" s="605"/>
      <c r="E16" s="252">
        <v>10</v>
      </c>
      <c r="F16" s="253"/>
      <c r="G16" s="166"/>
      <c r="H16" s="653" t="s">
        <v>53</v>
      </c>
      <c r="I16" s="260" t="s">
        <v>279</v>
      </c>
      <c r="J16" s="260" t="s">
        <v>280</v>
      </c>
      <c r="K16" s="656" t="s">
        <v>281</v>
      </c>
      <c r="L16" s="656"/>
      <c r="M16" s="657"/>
      <c r="N16" s="166"/>
    </row>
    <row r="17" spans="1:14" ht="16.5" customHeight="1">
      <c r="A17" s="169"/>
      <c r="B17" s="535" t="s">
        <v>254</v>
      </c>
      <c r="C17" s="535"/>
      <c r="D17" s="605"/>
      <c r="E17" s="252">
        <v>11</v>
      </c>
      <c r="F17" s="254">
        <f>IF(F15-F16&gt;0,INT((F15-F16)/100)*100,0)</f>
        <v>0</v>
      </c>
      <c r="G17" s="166"/>
      <c r="H17" s="654"/>
      <c r="I17" s="261" t="s">
        <v>282</v>
      </c>
      <c r="J17" s="262">
        <f>ROUND('簡易付表5'!G12,-3)</f>
        <v>0</v>
      </c>
      <c r="K17" s="649">
        <f>'簡易付表5'!H12</f>
        <v>0</v>
      </c>
      <c r="L17" s="649"/>
      <c r="M17" s="650"/>
      <c r="N17" s="166"/>
    </row>
    <row r="18" spans="1:14" ht="16.5" customHeight="1" thickBot="1">
      <c r="A18" s="169"/>
      <c r="B18" s="538" t="s">
        <v>257</v>
      </c>
      <c r="C18" s="627"/>
      <c r="D18" s="628"/>
      <c r="E18" s="209">
        <v>12</v>
      </c>
      <c r="F18" s="256">
        <f>IF(F16=0,0,IF(F16+F14-F15&gt;0,INT((F16+F14-F15)/100)*100,0))</f>
        <v>0</v>
      </c>
      <c r="G18" s="169"/>
      <c r="H18" s="654"/>
      <c r="I18" s="263" t="s">
        <v>283</v>
      </c>
      <c r="J18" s="262">
        <f>ROUND('簡易付表5'!G13,-3)</f>
        <v>0</v>
      </c>
      <c r="K18" s="649">
        <f>'簡易付表5'!H13</f>
        <v>0</v>
      </c>
      <c r="L18" s="649"/>
      <c r="M18" s="650"/>
      <c r="N18" s="166"/>
    </row>
    <row r="19" spans="1:14" ht="18.75" customHeight="1" thickBot="1">
      <c r="A19" s="169"/>
      <c r="B19" s="629" t="s">
        <v>258</v>
      </c>
      <c r="C19" s="630"/>
      <c r="D19" s="176" t="s">
        <v>259</v>
      </c>
      <c r="E19" s="252">
        <v>13</v>
      </c>
      <c r="F19" s="253"/>
      <c r="G19" s="166"/>
      <c r="H19" s="654"/>
      <c r="I19" s="263" t="s">
        <v>284</v>
      </c>
      <c r="J19" s="262">
        <f>ROUND('簡易付表5'!G14,-3)</f>
        <v>0</v>
      </c>
      <c r="K19" s="649">
        <f>'簡易付表5'!H14</f>
        <v>0</v>
      </c>
      <c r="L19" s="649"/>
      <c r="M19" s="650"/>
      <c r="N19" s="166"/>
    </row>
    <row r="20" spans="1:14" ht="18.75" customHeight="1">
      <c r="A20" s="169"/>
      <c r="B20" s="631"/>
      <c r="C20" s="632"/>
      <c r="D20" s="176" t="s">
        <v>261</v>
      </c>
      <c r="E20" s="209">
        <v>14</v>
      </c>
      <c r="F20" s="254">
        <f>IF(F19&lt;&gt;0,INT((F15-F14-F19)/100)*100,0)</f>
        <v>0</v>
      </c>
      <c r="G20" s="169"/>
      <c r="H20" s="654"/>
      <c r="I20" s="263" t="s">
        <v>285</v>
      </c>
      <c r="J20" s="262">
        <f>ROUND('簡易付表5'!G15,-3)</f>
        <v>0</v>
      </c>
      <c r="K20" s="649">
        <f>'簡易付表5'!H15</f>
        <v>0</v>
      </c>
      <c r="L20" s="649"/>
      <c r="M20" s="650"/>
      <c r="N20" s="166"/>
    </row>
    <row r="21" spans="1:14" ht="16.5" customHeight="1">
      <c r="A21" s="169"/>
      <c r="B21" s="535" t="s">
        <v>286</v>
      </c>
      <c r="C21" s="535"/>
      <c r="D21" s="535"/>
      <c r="E21" s="209">
        <v>15</v>
      </c>
      <c r="F21" s="183">
        <f>'売上仕入計算'!E19</f>
        <v>0</v>
      </c>
      <c r="G21" s="169"/>
      <c r="H21" s="654"/>
      <c r="I21" s="261" t="s">
        <v>287</v>
      </c>
      <c r="J21" s="262">
        <f>ROUND('簡易付表5'!G16,-3)</f>
        <v>0</v>
      </c>
      <c r="K21" s="649">
        <f>'簡易付表5'!H16</f>
        <v>0</v>
      </c>
      <c r="L21" s="649"/>
      <c r="M21" s="650"/>
      <c r="N21" s="166"/>
    </row>
    <row r="22" spans="1:14" ht="16.5" customHeight="1" thickBot="1">
      <c r="A22" s="169"/>
      <c r="B22" s="535" t="s">
        <v>260</v>
      </c>
      <c r="C22" s="535"/>
      <c r="D22" s="535"/>
      <c r="E22" s="209">
        <v>16</v>
      </c>
      <c r="F22" s="183">
        <f>'最初'!C3</f>
        <v>0</v>
      </c>
      <c r="G22" s="169"/>
      <c r="H22" s="655"/>
      <c r="I22" s="264" t="s">
        <v>288</v>
      </c>
      <c r="J22" s="265">
        <f>ROUND('簡易付表5'!G11,-3)</f>
        <v>0</v>
      </c>
      <c r="K22" s="651"/>
      <c r="L22" s="651"/>
      <c r="M22" s="652"/>
      <c r="N22" s="166"/>
    </row>
    <row r="23" spans="1:14" ht="16.5" customHeight="1">
      <c r="A23" s="169"/>
      <c r="B23" s="536" t="s">
        <v>264</v>
      </c>
      <c r="C23" s="610"/>
      <c r="D23" s="610"/>
      <c r="E23" s="610"/>
      <c r="F23" s="537"/>
      <c r="G23" s="169"/>
      <c r="H23" s="166"/>
      <c r="I23" s="166"/>
      <c r="J23" s="166"/>
      <c r="K23" s="166"/>
      <c r="L23" s="166"/>
      <c r="M23" s="166"/>
      <c r="N23" s="169"/>
    </row>
    <row r="24" spans="1:14" ht="29.25" customHeight="1">
      <c r="A24" s="169"/>
      <c r="B24" s="611" t="s">
        <v>265</v>
      </c>
      <c r="C24" s="612"/>
      <c r="D24" s="176" t="s">
        <v>246</v>
      </c>
      <c r="E24" s="209">
        <v>17</v>
      </c>
      <c r="F24" s="183">
        <f>F14</f>
        <v>0</v>
      </c>
      <c r="G24" s="169"/>
      <c r="H24" s="169"/>
      <c r="I24" s="169"/>
      <c r="J24" s="169"/>
      <c r="K24" s="166"/>
      <c r="L24" s="166"/>
      <c r="M24" s="166"/>
      <c r="N24" s="169"/>
    </row>
    <row r="25" spans="1:14" ht="29.25" customHeight="1">
      <c r="A25" s="169"/>
      <c r="B25" s="613"/>
      <c r="C25" s="614"/>
      <c r="D25" s="176" t="s">
        <v>247</v>
      </c>
      <c r="E25" s="209">
        <v>18</v>
      </c>
      <c r="F25" s="183">
        <f>F15</f>
        <v>0</v>
      </c>
      <c r="G25" s="169"/>
      <c r="H25" s="169"/>
      <c r="I25" s="169"/>
      <c r="J25" s="169"/>
      <c r="K25" s="169"/>
      <c r="L25" s="169"/>
      <c r="M25" s="169"/>
      <c r="N25" s="169"/>
    </row>
    <row r="26" spans="1:14" ht="16.5" customHeight="1">
      <c r="A26" s="169"/>
      <c r="B26" s="633" t="s">
        <v>266</v>
      </c>
      <c r="C26" s="535" t="s">
        <v>267</v>
      </c>
      <c r="D26" s="535"/>
      <c r="E26" s="209">
        <v>19</v>
      </c>
      <c r="F26" s="183">
        <f>INT(F24*25%)</f>
        <v>0</v>
      </c>
      <c r="G26" s="169"/>
      <c r="H26" s="169"/>
      <c r="I26" s="169"/>
      <c r="J26" s="169"/>
      <c r="K26" s="169"/>
      <c r="L26" s="169"/>
      <c r="M26" s="169"/>
      <c r="N26" s="169"/>
    </row>
    <row r="27" spans="1:14" ht="16.5" customHeight="1">
      <c r="A27" s="169"/>
      <c r="B27" s="634"/>
      <c r="C27" s="535" t="s">
        <v>268</v>
      </c>
      <c r="D27" s="535"/>
      <c r="E27" s="209">
        <v>20</v>
      </c>
      <c r="F27" s="250">
        <f>INT(F25*25%/100)*100</f>
        <v>0</v>
      </c>
      <c r="G27" s="169"/>
      <c r="H27" s="169"/>
      <c r="I27" s="169"/>
      <c r="J27" s="169"/>
      <c r="K27" s="169"/>
      <c r="L27" s="169"/>
      <c r="M27" s="169"/>
      <c r="N27" s="169"/>
    </row>
    <row r="28" spans="1:14" ht="16.5" customHeight="1">
      <c r="A28" s="169"/>
      <c r="B28" s="535" t="s">
        <v>269</v>
      </c>
      <c r="C28" s="535"/>
      <c r="D28" s="605"/>
      <c r="E28" s="252">
        <v>21</v>
      </c>
      <c r="F28" s="183">
        <f>INT(F16*25%/100)*100</f>
        <v>0</v>
      </c>
      <c r="G28" s="166"/>
      <c r="H28" s="169"/>
      <c r="I28" s="169"/>
      <c r="J28" s="169"/>
      <c r="K28" s="169"/>
      <c r="L28" s="169"/>
      <c r="M28" s="169"/>
      <c r="N28" s="169"/>
    </row>
    <row r="29" spans="1:14" ht="16.5" customHeight="1">
      <c r="A29" s="169"/>
      <c r="B29" s="535" t="s">
        <v>270</v>
      </c>
      <c r="C29" s="535"/>
      <c r="D29" s="605"/>
      <c r="E29" s="209">
        <v>22</v>
      </c>
      <c r="F29" s="254">
        <f>IF(F27-F28&gt;0,INT((F27-F28)/100)*100,0)</f>
        <v>0</v>
      </c>
      <c r="G29" s="169"/>
      <c r="H29" s="169"/>
      <c r="I29" s="169"/>
      <c r="J29" s="169"/>
      <c r="K29" s="169"/>
      <c r="L29" s="169"/>
      <c r="M29" s="169"/>
      <c r="N29" s="169"/>
    </row>
    <row r="30" spans="1:14" ht="16.5" customHeight="1" thickBot="1">
      <c r="A30" s="169"/>
      <c r="B30" s="535" t="s">
        <v>271</v>
      </c>
      <c r="C30" s="535"/>
      <c r="D30" s="605"/>
      <c r="E30" s="209">
        <v>23</v>
      </c>
      <c r="F30" s="256">
        <f>IF(F28=0,0,IF(F28+F26-F27&gt;0,INT((F28+F26-F27)/100)*100,0))</f>
        <v>0</v>
      </c>
      <c r="G30" s="169"/>
      <c r="H30" s="169"/>
      <c r="I30" s="169"/>
      <c r="J30" s="169"/>
      <c r="K30" s="169"/>
      <c r="L30" s="169"/>
      <c r="M30" s="169"/>
      <c r="N30" s="169"/>
    </row>
    <row r="31" spans="1:14" ht="18" customHeight="1" thickBot="1">
      <c r="A31" s="169"/>
      <c r="B31" s="629" t="s">
        <v>258</v>
      </c>
      <c r="C31" s="630"/>
      <c r="D31" s="176" t="s">
        <v>272</v>
      </c>
      <c r="E31" s="252">
        <v>24</v>
      </c>
      <c r="F31" s="253"/>
      <c r="G31" s="166"/>
      <c r="H31" s="169"/>
      <c r="I31" s="169"/>
      <c r="J31" s="169"/>
      <c r="K31" s="169"/>
      <c r="L31" s="169"/>
      <c r="M31" s="169"/>
      <c r="N31" s="169"/>
    </row>
    <row r="32" spans="1:14" ht="18" customHeight="1">
      <c r="A32" s="169"/>
      <c r="B32" s="631"/>
      <c r="C32" s="632"/>
      <c r="D32" s="176" t="s">
        <v>273</v>
      </c>
      <c r="E32" s="209">
        <v>25</v>
      </c>
      <c r="F32" s="254">
        <f>IF(F31&lt;&gt;0,INT((F27-F26-F31)/100)*100,0)</f>
        <v>0</v>
      </c>
      <c r="G32" s="169"/>
      <c r="H32" s="169"/>
      <c r="I32" s="169"/>
      <c r="J32" s="169"/>
      <c r="K32" s="169"/>
      <c r="L32" s="169"/>
      <c r="M32" s="169"/>
      <c r="N32" s="169"/>
    </row>
    <row r="33" spans="1:14" ht="7.5" customHeight="1">
      <c r="A33" s="169"/>
      <c r="B33" s="247"/>
      <c r="C33" s="247"/>
      <c r="D33" s="258"/>
      <c r="E33" s="169"/>
      <c r="F33" s="199"/>
      <c r="G33" s="169"/>
      <c r="H33" s="169"/>
      <c r="I33" s="169"/>
      <c r="J33" s="169"/>
      <c r="K33" s="169"/>
      <c r="L33" s="169"/>
      <c r="M33" s="169"/>
      <c r="N33" s="169"/>
    </row>
    <row r="34" spans="1:14" ht="15">
      <c r="A34" s="169"/>
      <c r="B34" s="642" t="s">
        <v>289</v>
      </c>
      <c r="C34" s="642"/>
      <c r="D34" s="643"/>
      <c r="E34" s="209">
        <v>26</v>
      </c>
      <c r="F34" s="259">
        <f>(F17+F29)-(F14+F18+F26+F30)</f>
        <v>0</v>
      </c>
      <c r="G34" s="169"/>
      <c r="H34" s="169"/>
      <c r="I34" s="169"/>
      <c r="J34" s="169"/>
      <c r="K34" s="169"/>
      <c r="L34" s="169"/>
      <c r="M34" s="169"/>
      <c r="N34" s="169"/>
    </row>
    <row r="35" spans="1:14" ht="15">
      <c r="A35" s="169"/>
      <c r="B35" s="169"/>
      <c r="C35" s="169"/>
      <c r="D35" s="169"/>
      <c r="E35" s="169"/>
      <c r="F35" s="3"/>
      <c r="G35" s="169"/>
      <c r="H35" s="169"/>
      <c r="I35" s="169"/>
      <c r="J35" s="169"/>
      <c r="K35" s="169"/>
      <c r="L35" s="169"/>
      <c r="M35" s="169"/>
      <c r="N35" s="169"/>
    </row>
    <row r="36" ht="15">
      <c r="F36" s="197"/>
    </row>
  </sheetData>
  <sheetProtection/>
  <mergeCells count="42">
    <mergeCell ref="H11:K11"/>
    <mergeCell ref="H10:K10"/>
    <mergeCell ref="K21:M21"/>
    <mergeCell ref="K22:M22"/>
    <mergeCell ref="H16:H22"/>
    <mergeCell ref="K17:M17"/>
    <mergeCell ref="K18:M18"/>
    <mergeCell ref="K19:M19"/>
    <mergeCell ref="K20:M20"/>
    <mergeCell ref="K16:M16"/>
    <mergeCell ref="C26:D26"/>
    <mergeCell ref="B19:C20"/>
    <mergeCell ref="C12:D12"/>
    <mergeCell ref="B6:F6"/>
    <mergeCell ref="B7:D7"/>
    <mergeCell ref="B8:D8"/>
    <mergeCell ref="B9:D9"/>
    <mergeCell ref="B26:B27"/>
    <mergeCell ref="C10:D10"/>
    <mergeCell ref="C11:D11"/>
    <mergeCell ref="B21:D21"/>
    <mergeCell ref="B22:D22"/>
    <mergeCell ref="B23:F23"/>
    <mergeCell ref="B10:B13"/>
    <mergeCell ref="B14:D14"/>
    <mergeCell ref="B15:D15"/>
    <mergeCell ref="B1:C1"/>
    <mergeCell ref="B24:C25"/>
    <mergeCell ref="B5:I5"/>
    <mergeCell ref="H9:K9"/>
    <mergeCell ref="H13:K13"/>
    <mergeCell ref="H12:K12"/>
    <mergeCell ref="B18:D18"/>
    <mergeCell ref="C13:D13"/>
    <mergeCell ref="B16:D16"/>
    <mergeCell ref="B17:D17"/>
    <mergeCell ref="C27:D27"/>
    <mergeCell ref="B34:D34"/>
    <mergeCell ref="B28:D28"/>
    <mergeCell ref="B29:D29"/>
    <mergeCell ref="B30:D30"/>
    <mergeCell ref="B31:C32"/>
  </mergeCells>
  <conditionalFormatting sqref="F16:F18 F28:F30">
    <cfRule type="expression" priority="1" dxfId="2" stopIfTrue="1">
      <formula>($F$19&lt;&gt;0)</formula>
    </cfRule>
  </conditionalFormatting>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37">
    <tabColor indexed="50"/>
  </sheetPr>
  <dimension ref="A1:L33"/>
  <sheetViews>
    <sheetView zoomScalePageLayoutView="0" workbookViewId="0" topLeftCell="A5">
      <selection activeCell="G14" sqref="G14"/>
    </sheetView>
  </sheetViews>
  <sheetFormatPr defaultColWidth="10.00390625" defaultRowHeight="13.5"/>
  <cols>
    <col min="1" max="1" width="1.25" style="4" customWidth="1"/>
    <col min="2" max="2" width="4.125" style="4" customWidth="1"/>
    <col min="3" max="3" width="4.875" style="4" customWidth="1"/>
    <col min="4" max="4" width="4.125" style="4" customWidth="1"/>
    <col min="5" max="5" width="19.875" style="4" customWidth="1"/>
    <col min="6" max="6" width="4.75390625" style="4" customWidth="1"/>
    <col min="7" max="7" width="21.50390625" style="4" customWidth="1"/>
    <col min="8" max="8" width="8.00390625" style="4" customWidth="1"/>
    <col min="9" max="9" width="6.00390625" style="4" customWidth="1"/>
    <col min="10" max="10" width="14.375" style="4" customWidth="1"/>
    <col min="11" max="11" width="5.625" style="4" customWidth="1"/>
    <col min="12" max="16384" width="10.00390625" style="4" customWidth="1"/>
  </cols>
  <sheetData>
    <row r="1" spans="1:12" ht="15" hidden="1">
      <c r="A1" s="266"/>
      <c r="B1" s="266"/>
      <c r="C1" s="266"/>
      <c r="D1" s="266"/>
      <c r="E1" s="266"/>
      <c r="F1" s="677" t="s">
        <v>290</v>
      </c>
      <c r="G1" s="677"/>
      <c r="H1" s="678"/>
      <c r="I1" s="267">
        <f>IF(J1&gt;=2,2,J1)</f>
        <v>0</v>
      </c>
      <c r="J1" s="268">
        <f>COUNTIF(G12:G16,"&gt;0")</f>
        <v>0</v>
      </c>
      <c r="K1" s="266"/>
      <c r="L1" s="266"/>
    </row>
    <row r="2" spans="1:12" ht="23.25" customHeight="1">
      <c r="A2" s="269"/>
      <c r="B2" s="664"/>
      <c r="C2" s="664"/>
      <c r="D2" s="269"/>
      <c r="E2" s="269"/>
      <c r="F2" s="269"/>
      <c r="G2" s="269"/>
      <c r="H2" s="269"/>
      <c r="I2" s="269"/>
      <c r="J2" s="270"/>
      <c r="K2" s="269"/>
      <c r="L2" s="269"/>
    </row>
    <row r="3" spans="1:12" ht="18.75">
      <c r="A3" s="269"/>
      <c r="B3" s="269"/>
      <c r="C3" s="269"/>
      <c r="D3" s="269"/>
      <c r="E3" s="665" t="s">
        <v>291</v>
      </c>
      <c r="F3" s="665"/>
      <c r="G3" s="665"/>
      <c r="H3" s="665"/>
      <c r="I3" s="269"/>
      <c r="J3" s="270"/>
      <c r="K3" s="269"/>
      <c r="L3" s="269"/>
    </row>
    <row r="4" spans="1:12" ht="15">
      <c r="A4" s="269"/>
      <c r="B4" s="658" t="s">
        <v>292</v>
      </c>
      <c r="C4" s="552"/>
      <c r="D4" s="552"/>
      <c r="E4" s="552"/>
      <c r="F4" s="552"/>
      <c r="G4" s="552"/>
      <c r="H4" s="552"/>
      <c r="I4" s="658" t="s">
        <v>293</v>
      </c>
      <c r="J4" s="552"/>
      <c r="K4" s="269"/>
      <c r="L4" s="269"/>
    </row>
    <row r="5" spans="1:12" ht="16.5" customHeight="1">
      <c r="A5" s="269"/>
      <c r="B5" s="659" t="s">
        <v>294</v>
      </c>
      <c r="C5" s="660"/>
      <c r="D5" s="660"/>
      <c r="E5" s="660"/>
      <c r="F5" s="660"/>
      <c r="G5" s="660"/>
      <c r="H5" s="217" t="s">
        <v>295</v>
      </c>
      <c r="I5" s="271"/>
      <c r="J5" s="272">
        <f>'申告書本則'!F2</f>
        <v>0</v>
      </c>
      <c r="K5" s="269"/>
      <c r="L5" s="269"/>
    </row>
    <row r="6" spans="1:12" ht="16.5" customHeight="1">
      <c r="A6" s="269"/>
      <c r="B6" s="578" t="s">
        <v>296</v>
      </c>
      <c r="C6" s="544"/>
      <c r="D6" s="544"/>
      <c r="E6" s="544"/>
      <c r="F6" s="544"/>
      <c r="G6" s="544"/>
      <c r="H6" s="217" t="s">
        <v>297</v>
      </c>
      <c r="I6" s="171"/>
      <c r="J6" s="272"/>
      <c r="K6" s="269"/>
      <c r="L6" s="269"/>
    </row>
    <row r="7" spans="1:12" ht="16.5" customHeight="1">
      <c r="A7" s="269"/>
      <c r="B7" s="578" t="s">
        <v>298</v>
      </c>
      <c r="C7" s="544"/>
      <c r="D7" s="544"/>
      <c r="E7" s="544"/>
      <c r="F7" s="544"/>
      <c r="G7" s="544"/>
      <c r="H7" s="217" t="s">
        <v>299</v>
      </c>
      <c r="I7" s="171"/>
      <c r="J7" s="272"/>
      <c r="K7" s="269"/>
      <c r="L7" s="269"/>
    </row>
    <row r="8" spans="1:12" ht="16.5" customHeight="1">
      <c r="A8" s="269"/>
      <c r="B8" s="578" t="s">
        <v>300</v>
      </c>
      <c r="C8" s="544"/>
      <c r="D8" s="544"/>
      <c r="E8" s="544"/>
      <c r="F8" s="544"/>
      <c r="G8" s="544"/>
      <c r="H8" s="217" t="s">
        <v>301</v>
      </c>
      <c r="I8" s="171"/>
      <c r="J8" s="272">
        <f>J5+J6-J7</f>
        <v>0</v>
      </c>
      <c r="K8" s="269"/>
      <c r="L8" s="269"/>
    </row>
    <row r="9" spans="1:12" ht="34.5" customHeight="1">
      <c r="A9" s="269"/>
      <c r="B9" s="685" t="s">
        <v>302</v>
      </c>
      <c r="C9" s="686"/>
      <c r="D9" s="686"/>
      <c r="E9" s="686"/>
      <c r="F9" s="686"/>
      <c r="G9" s="686"/>
      <c r="H9" s="217" t="s">
        <v>303</v>
      </c>
      <c r="I9" s="271"/>
      <c r="J9" s="272">
        <f>INT(IF(I1=1,J8*70%,0))</f>
        <v>0</v>
      </c>
      <c r="K9" s="269"/>
      <c r="L9" s="269"/>
    </row>
    <row r="10" spans="1:12" ht="34.5" customHeight="1">
      <c r="A10" s="269"/>
      <c r="B10" s="548" t="s">
        <v>54</v>
      </c>
      <c r="C10" s="679" t="s">
        <v>304</v>
      </c>
      <c r="D10" s="682" t="s">
        <v>305</v>
      </c>
      <c r="E10" s="683"/>
      <c r="F10" s="684"/>
      <c r="G10" s="545" t="s">
        <v>306</v>
      </c>
      <c r="H10" s="547"/>
      <c r="I10" s="661" t="s">
        <v>55</v>
      </c>
      <c r="J10" s="662"/>
      <c r="K10" s="269"/>
      <c r="L10" s="269"/>
    </row>
    <row r="11" spans="1:12" ht="16.5" customHeight="1">
      <c r="A11" s="269"/>
      <c r="B11" s="549"/>
      <c r="C11" s="680"/>
      <c r="D11" s="637" t="s">
        <v>307</v>
      </c>
      <c r="E11" s="663"/>
      <c r="F11" s="217" t="s">
        <v>308</v>
      </c>
      <c r="G11" s="273">
        <f>SUM(G12:G16)</f>
        <v>0</v>
      </c>
      <c r="H11" s="274" t="s">
        <v>309</v>
      </c>
      <c r="I11" s="217" t="s">
        <v>310</v>
      </c>
      <c r="J11" s="273">
        <f>SUM(J12:J16)</f>
        <v>0</v>
      </c>
      <c r="K11" s="269"/>
      <c r="L11" s="269"/>
    </row>
    <row r="12" spans="1:12" ht="16.5" customHeight="1">
      <c r="A12" s="269"/>
      <c r="B12" s="549"/>
      <c r="C12" s="680"/>
      <c r="D12" s="637" t="s">
        <v>311</v>
      </c>
      <c r="E12" s="663"/>
      <c r="F12" s="217" t="s">
        <v>312</v>
      </c>
      <c r="G12" s="60"/>
      <c r="H12" s="275">
        <f>IF($G$11=0,0,G12/$G$11)</f>
        <v>0</v>
      </c>
      <c r="I12" s="217" t="s">
        <v>313</v>
      </c>
      <c r="J12" s="60">
        <f>INT(G12*4%)</f>
        <v>0</v>
      </c>
      <c r="K12" s="269"/>
      <c r="L12" s="269"/>
    </row>
    <row r="13" spans="1:12" ht="16.5" customHeight="1">
      <c r="A13" s="269"/>
      <c r="B13" s="549"/>
      <c r="C13" s="680"/>
      <c r="D13" s="637" t="s">
        <v>314</v>
      </c>
      <c r="E13" s="663"/>
      <c r="F13" s="217" t="s">
        <v>315</v>
      </c>
      <c r="G13" s="60">
        <f>INT('売上修正'!H31*100/105)</f>
        <v>0</v>
      </c>
      <c r="H13" s="275">
        <f>IF($G$11=0,0,G13/$G$11)</f>
        <v>0</v>
      </c>
      <c r="I13" s="217" t="s">
        <v>316</v>
      </c>
      <c r="J13" s="60">
        <f>INT(G13*4%)</f>
        <v>0</v>
      </c>
      <c r="K13" s="269"/>
      <c r="L13" s="269"/>
    </row>
    <row r="14" spans="1:12" ht="16.5" customHeight="1">
      <c r="A14" s="269"/>
      <c r="B14" s="549"/>
      <c r="C14" s="680"/>
      <c r="D14" s="637" t="s">
        <v>317</v>
      </c>
      <c r="E14" s="663"/>
      <c r="F14" s="217" t="s">
        <v>318</v>
      </c>
      <c r="G14" s="60">
        <f>INT('売上修正'!H32*100/105)</f>
        <v>0</v>
      </c>
      <c r="H14" s="275">
        <f>IF($G$11=0,0,G14/$G$11)</f>
        <v>0</v>
      </c>
      <c r="I14" s="217" t="s">
        <v>319</v>
      </c>
      <c r="J14" s="60">
        <f>INT(G14*4%)</f>
        <v>0</v>
      </c>
      <c r="K14" s="269"/>
      <c r="L14" s="269"/>
    </row>
    <row r="15" spans="1:12" ht="16.5" customHeight="1">
      <c r="A15" s="269"/>
      <c r="B15" s="549"/>
      <c r="C15" s="680"/>
      <c r="D15" s="637" t="s">
        <v>320</v>
      </c>
      <c r="E15" s="663"/>
      <c r="F15" s="217" t="s">
        <v>321</v>
      </c>
      <c r="G15" s="60">
        <f>INT('売上修正'!H33*100/105)</f>
        <v>0</v>
      </c>
      <c r="H15" s="275">
        <f>IF($G$11=0,0,G15/$G$11)</f>
        <v>0</v>
      </c>
      <c r="I15" s="217" t="s">
        <v>322</v>
      </c>
      <c r="J15" s="60">
        <f>INT(G15*4%)</f>
        <v>0</v>
      </c>
      <c r="K15" s="269"/>
      <c r="L15" s="269"/>
    </row>
    <row r="16" spans="1:12" ht="16.5" customHeight="1">
      <c r="A16" s="269"/>
      <c r="B16" s="549"/>
      <c r="C16" s="681"/>
      <c r="D16" s="637" t="s">
        <v>323</v>
      </c>
      <c r="E16" s="663"/>
      <c r="F16" s="217" t="s">
        <v>324</v>
      </c>
      <c r="G16" s="60">
        <f>INT('売上修正'!H34*100/105)</f>
        <v>0</v>
      </c>
      <c r="H16" s="275">
        <f>IF($G$11=0,0,G16/$G$11)</f>
        <v>0</v>
      </c>
      <c r="I16" s="217" t="s">
        <v>325</v>
      </c>
      <c r="J16" s="60">
        <f>INT(G16*4%)</f>
        <v>0</v>
      </c>
      <c r="K16" s="276"/>
      <c r="L16" s="269"/>
    </row>
    <row r="17" spans="1:12" ht="16.5" customHeight="1">
      <c r="A17" s="269"/>
      <c r="B17" s="549"/>
      <c r="C17" s="545" t="s">
        <v>56</v>
      </c>
      <c r="D17" s="546"/>
      <c r="E17" s="546"/>
      <c r="F17" s="546"/>
      <c r="G17" s="546"/>
      <c r="H17" s="546"/>
      <c r="I17" s="547"/>
      <c r="J17" s="277" t="s">
        <v>326</v>
      </c>
      <c r="K17" s="278"/>
      <c r="L17" s="276"/>
    </row>
    <row r="18" spans="1:12" ht="45" customHeight="1">
      <c r="A18" s="269"/>
      <c r="B18" s="549"/>
      <c r="C18" s="671" t="s">
        <v>327</v>
      </c>
      <c r="D18" s="672"/>
      <c r="E18" s="672"/>
      <c r="F18" s="672"/>
      <c r="G18" s="672"/>
      <c r="H18" s="673"/>
      <c r="I18" s="217" t="s">
        <v>328</v>
      </c>
      <c r="J18" s="60">
        <f>IF($I$1=2,IF(ISERROR(INT(J8*(J12*90%+J13*80%+J14*70%+J15*60%+J16*50%)/J11)),0,INT(J8*(J12*90%+J13*80%+J14*70%+J15*60%+J16*50%)/J11)),0)</f>
        <v>0</v>
      </c>
      <c r="K18" s="279"/>
      <c r="L18" s="238"/>
    </row>
    <row r="19" spans="1:12" ht="45" customHeight="1">
      <c r="A19" s="269"/>
      <c r="B19" s="549"/>
      <c r="C19" s="674" t="s">
        <v>329</v>
      </c>
      <c r="D19" s="642" t="s">
        <v>330</v>
      </c>
      <c r="E19" s="643"/>
      <c r="F19" s="643"/>
      <c r="G19" s="643"/>
      <c r="H19" s="643"/>
      <c r="I19" s="217" t="s">
        <v>331</v>
      </c>
      <c r="J19" s="60">
        <f>IF(ISERROR(INT(J8*(IF(G12/G11&gt;=75%,90%,IF(G13/G11&gt;=75%,80%,IF(G14/G11&gt;=75%,70%,IF(G15/G11&gt;=75%,60%,IF(G16/G11&gt;=75%,50%,0)))))))),0,INT(J8*(IF(G12/G11&gt;=75%,90%,IF(G13/G11&gt;=75%,80%,IF(G14/G11&gt;=75%,70%,IF(G15/G11&gt;=75%,60%,IF(G16/G11&gt;=75%,50%,0))))))))*IF($I$1=2,1,0)</f>
        <v>0</v>
      </c>
      <c r="K19" s="280"/>
      <c r="L19" s="276"/>
    </row>
    <row r="20" spans="1:12" ht="19.5" customHeight="1">
      <c r="A20" s="269"/>
      <c r="B20" s="549"/>
      <c r="C20" s="675"/>
      <c r="D20" s="666" t="s">
        <v>332</v>
      </c>
      <c r="E20" s="281" t="s">
        <v>333</v>
      </c>
      <c r="F20" s="689" t="s">
        <v>334</v>
      </c>
      <c r="G20" s="690"/>
      <c r="H20" s="691"/>
      <c r="I20" s="217" t="s">
        <v>335</v>
      </c>
      <c r="J20" s="60">
        <f>IF($I$1&gt;=2,IF(AND($G$12&gt;0,$G13&gt;0),IF((G12+G13)/G11&gt;=75%,INT(J8*(J12*90%+(J11-J12)*80%)/J11),0),0),0)</f>
        <v>0</v>
      </c>
      <c r="K20" s="282"/>
      <c r="L20" s="276"/>
    </row>
    <row r="21" spans="1:12" ht="19.5" customHeight="1">
      <c r="A21" s="269"/>
      <c r="B21" s="549"/>
      <c r="C21" s="675"/>
      <c r="D21" s="666"/>
      <c r="E21" s="283" t="s">
        <v>336</v>
      </c>
      <c r="F21" s="668" t="s">
        <v>337</v>
      </c>
      <c r="G21" s="669"/>
      <c r="H21" s="670"/>
      <c r="I21" s="235">
        <v>21</v>
      </c>
      <c r="J21" s="60">
        <f>IF($I$1&gt;=2,IF(AND($G$12&gt;0,$G14&gt;0),IF((G12+G14)/G11&gt;=75%,INT(J8*(J12*90%+(J11-J12)*70%)/J11),0),0),0)</f>
        <v>0</v>
      </c>
      <c r="K21" s="282"/>
      <c r="L21" s="276"/>
    </row>
    <row r="22" spans="1:12" ht="19.5" customHeight="1">
      <c r="A22" s="269"/>
      <c r="B22" s="549"/>
      <c r="C22" s="675"/>
      <c r="D22" s="666"/>
      <c r="E22" s="283" t="s">
        <v>338</v>
      </c>
      <c r="F22" s="668" t="s">
        <v>339</v>
      </c>
      <c r="G22" s="669"/>
      <c r="H22" s="670"/>
      <c r="I22" s="235">
        <v>22</v>
      </c>
      <c r="J22" s="60">
        <f>IF($I$1&gt;=2,IF(AND($G$12&gt;0,$G15&gt;0),IF((G12+G15)/G11&gt;=75%,INT(J8*(J12*90%+(J11-J12)*60%)/J11),0),0),0)</f>
        <v>0</v>
      </c>
      <c r="K22" s="282"/>
      <c r="L22" s="276"/>
    </row>
    <row r="23" spans="1:12" ht="19.5" customHeight="1">
      <c r="A23" s="269"/>
      <c r="B23" s="549"/>
      <c r="C23" s="675"/>
      <c r="D23" s="666"/>
      <c r="E23" s="283" t="s">
        <v>340</v>
      </c>
      <c r="F23" s="668" t="s">
        <v>341</v>
      </c>
      <c r="G23" s="669"/>
      <c r="H23" s="670"/>
      <c r="I23" s="235">
        <v>23</v>
      </c>
      <c r="J23" s="60">
        <f>IF($I$1&gt;=2,IF(AND($G$12&gt;0,$G16&gt;0),IF((G12+G16)/G11&gt;=75%,INT(J8*(J12*90%+(J11-J12)*50%)/J11),0),0),0)</f>
        <v>0</v>
      </c>
      <c r="K23" s="282"/>
      <c r="L23" s="276"/>
    </row>
    <row r="24" spans="1:12" ht="19.5" customHeight="1">
      <c r="A24" s="269"/>
      <c r="B24" s="549"/>
      <c r="C24" s="675"/>
      <c r="D24" s="666"/>
      <c r="E24" s="283" t="s">
        <v>342</v>
      </c>
      <c r="F24" s="668" t="s">
        <v>343</v>
      </c>
      <c r="G24" s="669"/>
      <c r="H24" s="670"/>
      <c r="I24" s="235">
        <v>24</v>
      </c>
      <c r="J24" s="60">
        <f>IF($I$1&gt;=2,IF(AND($G$13&gt;0,$G14&gt;0),IF((G13+G14)/G11&gt;=75%,INT(J8*(J13*80%+(J11-J13)*70%)/J11),0),0),0)</f>
        <v>0</v>
      </c>
      <c r="K24" s="282"/>
      <c r="L24" s="276"/>
    </row>
    <row r="25" spans="1:12" ht="19.5" customHeight="1">
      <c r="A25" s="269"/>
      <c r="B25" s="549"/>
      <c r="C25" s="675"/>
      <c r="D25" s="666"/>
      <c r="E25" s="283" t="s">
        <v>344</v>
      </c>
      <c r="F25" s="668" t="s">
        <v>345</v>
      </c>
      <c r="G25" s="669"/>
      <c r="H25" s="670"/>
      <c r="I25" s="235">
        <v>25</v>
      </c>
      <c r="J25" s="60">
        <f>IF($I$1&gt;=2,IF(AND($G$13&gt;0,$G15&gt;0),IF((G13+G15)/G11&gt;=75%,INT(J8*(J13*80%+(J11-J13)*60%)/J11),0),0),0)</f>
        <v>0</v>
      </c>
      <c r="K25" s="282"/>
      <c r="L25" s="276"/>
    </row>
    <row r="26" spans="1:12" ht="19.5" customHeight="1">
      <c r="A26" s="269"/>
      <c r="B26" s="549"/>
      <c r="C26" s="675"/>
      <c r="D26" s="666"/>
      <c r="E26" s="283" t="s">
        <v>346</v>
      </c>
      <c r="F26" s="668" t="s">
        <v>0</v>
      </c>
      <c r="G26" s="669"/>
      <c r="H26" s="670"/>
      <c r="I26" s="235">
        <v>26</v>
      </c>
      <c r="J26" s="60">
        <f>IF($I$1&gt;=2,IF(AND($G$13&gt;0,$G16&gt;0),IF((G14+G16)/G11&gt;=75%,INT(J9*(J14*80%+(J12-J14)*60%)/J11),0),0),0)</f>
        <v>0</v>
      </c>
      <c r="K26" s="282"/>
      <c r="L26" s="276"/>
    </row>
    <row r="27" spans="1:12" ht="19.5" customHeight="1">
      <c r="A27" s="269"/>
      <c r="B27" s="549"/>
      <c r="C27" s="675"/>
      <c r="D27" s="666"/>
      <c r="E27" s="283" t="s">
        <v>1</v>
      </c>
      <c r="F27" s="668" t="s">
        <v>2</v>
      </c>
      <c r="G27" s="669"/>
      <c r="H27" s="670"/>
      <c r="I27" s="235">
        <v>27</v>
      </c>
      <c r="J27" s="60">
        <f>IF($I$1&gt;=2,IF(AND($G$14&gt;0,$G15&gt;0),IF((G14+G15)/G11&gt;=75%,INT(J8*(J14*70%+(J11-J14)*60%)/J11),0),0),0)</f>
        <v>0</v>
      </c>
      <c r="K27" s="282"/>
      <c r="L27" s="276"/>
    </row>
    <row r="28" spans="1:12" ht="19.5" customHeight="1">
      <c r="A28" s="269"/>
      <c r="B28" s="549"/>
      <c r="C28" s="675"/>
      <c r="D28" s="666"/>
      <c r="E28" s="283" t="s">
        <v>3</v>
      </c>
      <c r="F28" s="668" t="s">
        <v>4</v>
      </c>
      <c r="G28" s="669"/>
      <c r="H28" s="670"/>
      <c r="I28" s="235">
        <v>28</v>
      </c>
      <c r="J28" s="60">
        <f>IF($I$1&gt;=2,IF(AND($G$14&gt;0,$G16&gt;0),IF((G14+G16)/G11&gt;=75%,INT(J8*(J14*70%+(J11-J14)*50%)/J11),0),0),0)</f>
        <v>0</v>
      </c>
      <c r="K28" s="282"/>
      <c r="L28" s="276"/>
    </row>
    <row r="29" spans="1:12" ht="19.5" customHeight="1">
      <c r="A29" s="269"/>
      <c r="B29" s="549"/>
      <c r="C29" s="676"/>
      <c r="D29" s="667"/>
      <c r="E29" s="283" t="s">
        <v>5</v>
      </c>
      <c r="F29" s="668" t="s">
        <v>6</v>
      </c>
      <c r="G29" s="669"/>
      <c r="H29" s="670"/>
      <c r="I29" s="235">
        <v>29</v>
      </c>
      <c r="J29" s="60">
        <f>IF($I$1&gt;=2,IF(AND($G$15&gt;0,$G16&gt;0),IF((G15+G16)/G11&gt;=75%,INT(J8*(J15*60%+(J11-J15)*50%)/J11),0),0),0)</f>
        <v>0</v>
      </c>
      <c r="K29" s="282"/>
      <c r="L29" s="276"/>
    </row>
    <row r="30" spans="1:12" ht="32.25" customHeight="1">
      <c r="A30" s="269"/>
      <c r="B30" s="600"/>
      <c r="C30" s="687" t="s">
        <v>7</v>
      </c>
      <c r="D30" s="688"/>
      <c r="E30" s="688"/>
      <c r="F30" s="688"/>
      <c r="G30" s="688"/>
      <c r="H30" s="662"/>
      <c r="I30" s="235">
        <v>30</v>
      </c>
      <c r="J30" s="284">
        <f>MAX(J18:J29)</f>
        <v>0</v>
      </c>
      <c r="K30" s="282"/>
      <c r="L30" s="276"/>
    </row>
    <row r="31" spans="1:12" ht="15">
      <c r="A31" s="269"/>
      <c r="B31" s="269"/>
      <c r="C31" s="269"/>
      <c r="D31" s="269"/>
      <c r="E31" s="269"/>
      <c r="F31" s="269"/>
      <c r="G31" s="269"/>
      <c r="H31" s="269"/>
      <c r="I31" s="269"/>
      <c r="J31" s="270"/>
      <c r="K31" s="276"/>
      <c r="L31" s="269"/>
    </row>
    <row r="32" spans="1:12" ht="15">
      <c r="A32" s="269"/>
      <c r="B32" s="269"/>
      <c r="C32" s="269"/>
      <c r="D32" s="269"/>
      <c r="E32" s="269"/>
      <c r="F32" s="269"/>
      <c r="G32" s="269"/>
      <c r="H32" s="269"/>
      <c r="I32" s="269"/>
      <c r="J32" s="270"/>
      <c r="K32" s="269"/>
      <c r="L32" s="269"/>
    </row>
    <row r="33" spans="1:12" ht="15">
      <c r="A33" s="285"/>
      <c r="B33" s="285"/>
      <c r="C33" s="285"/>
      <c r="D33" s="285"/>
      <c r="E33" s="285"/>
      <c r="F33" s="285"/>
      <c r="G33" s="285"/>
      <c r="H33" s="285"/>
      <c r="I33" s="285"/>
      <c r="J33" s="286"/>
      <c r="K33" s="285"/>
      <c r="L33" s="285"/>
    </row>
  </sheetData>
  <sheetProtection/>
  <mergeCells count="37">
    <mergeCell ref="F1:H1"/>
    <mergeCell ref="B4:H4"/>
    <mergeCell ref="B10:B30"/>
    <mergeCell ref="C10:C16"/>
    <mergeCell ref="D10:F10"/>
    <mergeCell ref="B9:G9"/>
    <mergeCell ref="B7:G7"/>
    <mergeCell ref="B8:G8"/>
    <mergeCell ref="C30:H30"/>
    <mergeCell ref="F20:H20"/>
    <mergeCell ref="C19:C29"/>
    <mergeCell ref="F26:H26"/>
    <mergeCell ref="F27:H27"/>
    <mergeCell ref="F29:H29"/>
    <mergeCell ref="F25:H25"/>
    <mergeCell ref="F24:H24"/>
    <mergeCell ref="F21:H21"/>
    <mergeCell ref="F22:H22"/>
    <mergeCell ref="F23:H23"/>
    <mergeCell ref="B2:C2"/>
    <mergeCell ref="B6:G6"/>
    <mergeCell ref="E3:H3"/>
    <mergeCell ref="D20:D29"/>
    <mergeCell ref="F28:H28"/>
    <mergeCell ref="D19:H19"/>
    <mergeCell ref="D16:E16"/>
    <mergeCell ref="C18:H18"/>
    <mergeCell ref="D15:E15"/>
    <mergeCell ref="C17:I17"/>
    <mergeCell ref="I4:J4"/>
    <mergeCell ref="B5:G5"/>
    <mergeCell ref="I10:J10"/>
    <mergeCell ref="D11:E11"/>
    <mergeCell ref="D14:E14"/>
    <mergeCell ref="D12:E12"/>
    <mergeCell ref="D13:E13"/>
    <mergeCell ref="G10:H10"/>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m044339</dc:creator>
  <cp:keywords/>
  <dc:description/>
  <cp:lastModifiedBy>兵庫県</cp:lastModifiedBy>
  <cp:lastPrinted>2007-04-17T00:07:28Z</cp:lastPrinted>
  <dcterms:created xsi:type="dcterms:W3CDTF">2006-11-02T06:27:59Z</dcterms:created>
  <dcterms:modified xsi:type="dcterms:W3CDTF">2013-10-02T00:14:46Z</dcterms:modified>
  <cp:category/>
  <cp:version/>
  <cp:contentType/>
  <cp:contentStatus/>
</cp:coreProperties>
</file>