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9260" windowHeight="2865"/>
  </bookViews>
  <sheets>
    <sheet name="施肥設計" sheetId="31" r:id="rId1"/>
    <sheet name="原盤" sheetId="5" r:id="rId2"/>
    <sheet name="ぼかし１号" sheetId="29" r:id="rId3"/>
    <sheet name="堆肥配合" sheetId="33" r:id="rId4"/>
  </sheets>
  <definedNames>
    <definedName name="_xlnm.Print_Area" localSheetId="0">施肥設計!$A$1:$W$47</definedName>
  </definedNames>
  <calcPr calcId="125725"/>
</workbook>
</file>

<file path=xl/calcChain.xml><?xml version="1.0" encoding="utf-8"?>
<calcChain xmlns="http://schemas.openxmlformats.org/spreadsheetml/2006/main">
  <c r="K74" i="29"/>
  <c r="B380" i="33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K76"/>
  <c r="J76"/>
  <c r="H76"/>
  <c r="G76"/>
  <c r="K75"/>
  <c r="J75"/>
  <c r="H75"/>
  <c r="G75"/>
  <c r="K74"/>
  <c r="J74"/>
  <c r="H74"/>
  <c r="G74"/>
  <c r="J73"/>
  <c r="H73"/>
  <c r="H66"/>
  <c r="G66"/>
  <c r="J65"/>
  <c r="H65"/>
  <c r="J64"/>
  <c r="H64"/>
  <c r="G64"/>
  <c r="J61"/>
  <c r="H61"/>
  <c r="K60"/>
  <c r="J60"/>
  <c r="H60"/>
  <c r="G60"/>
  <c r="R42"/>
  <c r="R41"/>
  <c r="W41"/>
  <c r="R40"/>
  <c r="X40"/>
  <c r="J33"/>
  <c r="R39"/>
  <c r="AA39"/>
  <c r="M32"/>
  <c r="R38"/>
  <c r="Z38"/>
  <c r="L31"/>
  <c r="X37"/>
  <c r="S37"/>
  <c r="D30"/>
  <c r="A375"/>
  <c r="R37"/>
  <c r="AA37"/>
  <c r="M30"/>
  <c r="R36"/>
  <c r="Y36"/>
  <c r="K29"/>
  <c r="E36"/>
  <c r="AA35"/>
  <c r="M28"/>
  <c r="W35"/>
  <c r="R35"/>
  <c r="V35"/>
  <c r="H28"/>
  <c r="I35"/>
  <c r="Y34"/>
  <c r="K27"/>
  <c r="U34"/>
  <c r="G27"/>
  <c r="T34"/>
  <c r="R34"/>
  <c r="Z34"/>
  <c r="L27"/>
  <c r="I34"/>
  <c r="R33"/>
  <c r="AA33"/>
  <c r="M26"/>
  <c r="I33"/>
  <c r="R32"/>
  <c r="Y32"/>
  <c r="K25"/>
  <c r="I32"/>
  <c r="AA31"/>
  <c r="M24"/>
  <c r="W31"/>
  <c r="R31"/>
  <c r="V31"/>
  <c r="H24"/>
  <c r="I31"/>
  <c r="T30"/>
  <c r="R30"/>
  <c r="Z30"/>
  <c r="L23"/>
  <c r="J30"/>
  <c r="I30"/>
  <c r="R29"/>
  <c r="AA29"/>
  <c r="M22"/>
  <c r="W29"/>
  <c r="I29"/>
  <c r="R28"/>
  <c r="Z28"/>
  <c r="L21"/>
  <c r="I28"/>
  <c r="R27"/>
  <c r="AA27"/>
  <c r="M20"/>
  <c r="I27"/>
  <c r="T26"/>
  <c r="R26"/>
  <c r="Z26"/>
  <c r="L19"/>
  <c r="I26"/>
  <c r="R25"/>
  <c r="AA25"/>
  <c r="M18"/>
  <c r="I25"/>
  <c r="R24"/>
  <c r="T24"/>
  <c r="I24"/>
  <c r="R23"/>
  <c r="W23"/>
  <c r="I23"/>
  <c r="R22"/>
  <c r="Y22"/>
  <c r="K15"/>
  <c r="I22"/>
  <c r="W21"/>
  <c r="R21"/>
  <c r="V21"/>
  <c r="H14"/>
  <c r="I21"/>
  <c r="R20"/>
  <c r="AA20"/>
  <c r="M13"/>
  <c r="I20"/>
  <c r="W19"/>
  <c r="R19"/>
  <c r="V19"/>
  <c r="H12"/>
  <c r="AA19"/>
  <c r="M12"/>
  <c r="I19"/>
  <c r="AA18"/>
  <c r="M11"/>
  <c r="X18"/>
  <c r="J11"/>
  <c r="U18"/>
  <c r="G11"/>
  <c r="S18"/>
  <c r="D11"/>
  <c r="A356"/>
  <c r="R18"/>
  <c r="Y18"/>
  <c r="K11"/>
  <c r="Z18"/>
  <c r="L11"/>
  <c r="I18"/>
  <c r="R17"/>
  <c r="V17"/>
  <c r="H10"/>
  <c r="I17"/>
  <c r="R16"/>
  <c r="AA16"/>
  <c r="M9"/>
  <c r="I16"/>
  <c r="R15"/>
  <c r="W15"/>
  <c r="I15"/>
  <c r="R14"/>
  <c r="AA14"/>
  <c r="M7"/>
  <c r="I14"/>
  <c r="R13"/>
  <c r="W13"/>
  <c r="I13"/>
  <c r="I12"/>
  <c r="I11"/>
  <c r="I10"/>
  <c r="I9"/>
  <c r="I8"/>
  <c r="I7"/>
  <c r="I6"/>
  <c r="K5" i="31"/>
  <c r="I24" i="29"/>
  <c r="I25"/>
  <c r="I26"/>
  <c r="I27"/>
  <c r="I28"/>
  <c r="I29"/>
  <c r="I30"/>
  <c r="I31"/>
  <c r="I32"/>
  <c r="I33"/>
  <c r="I34"/>
  <c r="I35"/>
  <c r="B380"/>
  <c r="B379"/>
  <c r="B378"/>
  <c r="B377"/>
  <c r="B376"/>
  <c r="B375"/>
  <c r="B374"/>
  <c r="B373"/>
  <c r="B372"/>
  <c r="B371"/>
  <c r="B370"/>
  <c r="B369"/>
  <c r="B368"/>
  <c r="B367"/>
  <c r="I23"/>
  <c r="I22"/>
  <c r="I21"/>
  <c r="I20"/>
  <c r="I19"/>
  <c r="B366"/>
  <c r="B365"/>
  <c r="B364"/>
  <c r="B363"/>
  <c r="B362"/>
  <c r="B361"/>
  <c r="B360"/>
  <c r="B359"/>
  <c r="I14"/>
  <c r="I15"/>
  <c r="I16"/>
  <c r="I17"/>
  <c r="I18"/>
  <c r="B355"/>
  <c r="C42" i="31"/>
  <c r="E41"/>
  <c r="D41"/>
  <c r="G40"/>
  <c r="E40"/>
  <c r="D40"/>
  <c r="E39"/>
  <c r="D39"/>
  <c r="E38"/>
  <c r="D38"/>
  <c r="E37"/>
  <c r="D37"/>
  <c r="E33"/>
  <c r="D33"/>
  <c r="H32"/>
  <c r="F32"/>
  <c r="G32"/>
  <c r="E32"/>
  <c r="D32"/>
  <c r="E31"/>
  <c r="D31"/>
  <c r="E30"/>
  <c r="D30"/>
  <c r="E29"/>
  <c r="D29"/>
  <c r="A29"/>
  <c r="E28"/>
  <c r="D28"/>
  <c r="A28"/>
  <c r="E27"/>
  <c r="D27"/>
  <c r="A27"/>
  <c r="A26"/>
  <c r="A1"/>
  <c r="C26"/>
  <c r="R25"/>
  <c r="Q25"/>
  <c r="L25"/>
  <c r="K25"/>
  <c r="M24"/>
  <c r="N22"/>
  <c r="M22"/>
  <c r="L22"/>
  <c r="U21"/>
  <c r="S21"/>
  <c r="R21"/>
  <c r="Q21"/>
  <c r="K21"/>
  <c r="J21"/>
  <c r="I21"/>
  <c r="H21"/>
  <c r="G21"/>
  <c r="F21"/>
  <c r="E21"/>
  <c r="D21"/>
  <c r="C21"/>
  <c r="B21"/>
  <c r="U20"/>
  <c r="Q20"/>
  <c r="K20"/>
  <c r="J20"/>
  <c r="I20"/>
  <c r="H20"/>
  <c r="G20"/>
  <c r="F20"/>
  <c r="E20"/>
  <c r="D20"/>
  <c r="C20"/>
  <c r="B20"/>
  <c r="U19"/>
  <c r="S19"/>
  <c r="Q19"/>
  <c r="K19"/>
  <c r="J19"/>
  <c r="I19"/>
  <c r="H19"/>
  <c r="G19"/>
  <c r="F19"/>
  <c r="E19"/>
  <c r="D19"/>
  <c r="C19"/>
  <c r="B19"/>
  <c r="U18"/>
  <c r="K18"/>
  <c r="J18"/>
  <c r="I18"/>
  <c r="H18"/>
  <c r="G18"/>
  <c r="F18"/>
  <c r="E18"/>
  <c r="D18"/>
  <c r="C18"/>
  <c r="B18"/>
  <c r="U17"/>
  <c r="R17"/>
  <c r="S17"/>
  <c r="Q17"/>
  <c r="K17"/>
  <c r="J17"/>
  <c r="I17"/>
  <c r="H17"/>
  <c r="G17"/>
  <c r="F17"/>
  <c r="E17"/>
  <c r="D17"/>
  <c r="C17"/>
  <c r="B17"/>
  <c r="U16"/>
  <c r="R16"/>
  <c r="K16"/>
  <c r="J16"/>
  <c r="I16"/>
  <c r="H16"/>
  <c r="G16"/>
  <c r="F16"/>
  <c r="E16"/>
  <c r="D16"/>
  <c r="C16"/>
  <c r="B16"/>
  <c r="U15"/>
  <c r="Q15"/>
  <c r="K15"/>
  <c r="J15"/>
  <c r="I15"/>
  <c r="H15"/>
  <c r="G15"/>
  <c r="F15"/>
  <c r="E15"/>
  <c r="D15"/>
  <c r="C15"/>
  <c r="B15"/>
  <c r="U14"/>
  <c r="S14" s="1"/>
  <c r="R14"/>
  <c r="K14"/>
  <c r="J14"/>
  <c r="I14"/>
  <c r="H14"/>
  <c r="G14"/>
  <c r="F14"/>
  <c r="E14"/>
  <c r="D14"/>
  <c r="C14"/>
  <c r="B14"/>
  <c r="U13"/>
  <c r="K13"/>
  <c r="J13"/>
  <c r="I13"/>
  <c r="H13"/>
  <c r="G13"/>
  <c r="F13"/>
  <c r="E13"/>
  <c r="D13"/>
  <c r="C13"/>
  <c r="B13"/>
  <c r="U12"/>
  <c r="K12"/>
  <c r="J12"/>
  <c r="I12"/>
  <c r="H12"/>
  <c r="G12"/>
  <c r="F12"/>
  <c r="E12"/>
  <c r="D12"/>
  <c r="C12"/>
  <c r="B12"/>
  <c r="U11"/>
  <c r="K11"/>
  <c r="J11"/>
  <c r="I11"/>
  <c r="H11"/>
  <c r="G11"/>
  <c r="F11"/>
  <c r="E11"/>
  <c r="D11"/>
  <c r="C11"/>
  <c r="B11"/>
  <c r="U10"/>
  <c r="S10" s="1"/>
  <c r="R10"/>
  <c r="K10"/>
  <c r="J10"/>
  <c r="I10"/>
  <c r="B10"/>
  <c r="U9"/>
  <c r="S9" s="1"/>
  <c r="R9"/>
  <c r="K9"/>
  <c r="J9"/>
  <c r="I9"/>
  <c r="B9"/>
  <c r="U8"/>
  <c r="R8" s="1"/>
  <c r="S8"/>
  <c r="K8"/>
  <c r="J8"/>
  <c r="I8"/>
  <c r="H8"/>
  <c r="G8"/>
  <c r="F8"/>
  <c r="E8"/>
  <c r="D8"/>
  <c r="B8"/>
  <c r="U7"/>
  <c r="K7"/>
  <c r="J7"/>
  <c r="I7"/>
  <c r="H7"/>
  <c r="G7"/>
  <c r="F7"/>
  <c r="E7"/>
  <c r="D7"/>
  <c r="B7"/>
  <c r="U6"/>
  <c r="S6"/>
  <c r="R6"/>
  <c r="Q6"/>
  <c r="T6" s="1"/>
  <c r="K6"/>
  <c r="J6"/>
  <c r="I6"/>
  <c r="H6"/>
  <c r="G6"/>
  <c r="F6"/>
  <c r="E6"/>
  <c r="D6"/>
  <c r="B6"/>
  <c r="U5"/>
  <c r="S5"/>
  <c r="R5"/>
  <c r="Q5"/>
  <c r="J5"/>
  <c r="I5"/>
  <c r="H5"/>
  <c r="G5"/>
  <c r="F5"/>
  <c r="E5"/>
  <c r="D5"/>
  <c r="B5"/>
  <c r="S4"/>
  <c r="R4"/>
  <c r="Q4"/>
  <c r="T4" s="1"/>
  <c r="K4"/>
  <c r="J4"/>
  <c r="M32" s="1"/>
  <c r="I4"/>
  <c r="H4"/>
  <c r="G4"/>
  <c r="F4"/>
  <c r="E4"/>
  <c r="D4"/>
  <c r="B4"/>
  <c r="S3"/>
  <c r="R3"/>
  <c r="Q3"/>
  <c r="S12"/>
  <c r="S16"/>
  <c r="C44"/>
  <c r="R15"/>
  <c r="Q16"/>
  <c r="R19"/>
  <c r="T19" s="1"/>
  <c r="B358" i="29"/>
  <c r="B354"/>
  <c r="B357"/>
  <c r="B353"/>
  <c r="B356"/>
  <c r="B352"/>
  <c r="B351"/>
  <c r="K76"/>
  <c r="J76"/>
  <c r="H76"/>
  <c r="G76"/>
  <c r="K75"/>
  <c r="J75"/>
  <c r="H75"/>
  <c r="G75"/>
  <c r="J74"/>
  <c r="H74"/>
  <c r="G74"/>
  <c r="J73"/>
  <c r="H73"/>
  <c r="H66"/>
  <c r="G66"/>
  <c r="J65"/>
  <c r="H65"/>
  <c r="J64"/>
  <c r="H64"/>
  <c r="G64"/>
  <c r="J61"/>
  <c r="H61"/>
  <c r="K60"/>
  <c r="J60"/>
  <c r="H60"/>
  <c r="G60"/>
  <c r="R42"/>
  <c r="X42"/>
  <c r="J35"/>
  <c r="R41"/>
  <c r="S41"/>
  <c r="D34"/>
  <c r="A379"/>
  <c r="R40"/>
  <c r="R39"/>
  <c r="T39"/>
  <c r="R38"/>
  <c r="R37"/>
  <c r="S37"/>
  <c r="D30"/>
  <c r="A375"/>
  <c r="R36"/>
  <c r="AA36"/>
  <c r="M29"/>
  <c r="E36"/>
  <c r="R35"/>
  <c r="W35"/>
  <c r="R34"/>
  <c r="S34"/>
  <c r="D27"/>
  <c r="A372"/>
  <c r="R33"/>
  <c r="X33"/>
  <c r="J26"/>
  <c r="R32"/>
  <c r="U32"/>
  <c r="G25"/>
  <c r="R31"/>
  <c r="AA31"/>
  <c r="M24"/>
  <c r="R30"/>
  <c r="Z30"/>
  <c r="L23"/>
  <c r="R29"/>
  <c r="Y29"/>
  <c r="K22"/>
  <c r="V29"/>
  <c r="H22"/>
  <c r="R28"/>
  <c r="V28"/>
  <c r="H21"/>
  <c r="R27"/>
  <c r="AA27"/>
  <c r="M20"/>
  <c r="R26"/>
  <c r="R25"/>
  <c r="W25"/>
  <c r="R24"/>
  <c r="AA24"/>
  <c r="M17"/>
  <c r="R23"/>
  <c r="U23"/>
  <c r="G16"/>
  <c r="R22"/>
  <c r="T22"/>
  <c r="R21"/>
  <c r="V21"/>
  <c r="H14"/>
  <c r="R20"/>
  <c r="S20"/>
  <c r="D13"/>
  <c r="A358"/>
  <c r="R19"/>
  <c r="S19"/>
  <c r="D12"/>
  <c r="A357"/>
  <c r="R18"/>
  <c r="Y18"/>
  <c r="K11"/>
  <c r="R17"/>
  <c r="U17"/>
  <c r="G10"/>
  <c r="R16"/>
  <c r="Y16"/>
  <c r="K9"/>
  <c r="R15"/>
  <c r="Y15"/>
  <c r="K8"/>
  <c r="R14"/>
  <c r="U14"/>
  <c r="G7"/>
  <c r="R13"/>
  <c r="Y13"/>
  <c r="K6"/>
  <c r="I13"/>
  <c r="I12"/>
  <c r="I11"/>
  <c r="I10"/>
  <c r="I9"/>
  <c r="I8"/>
  <c r="I7"/>
  <c r="I6"/>
  <c r="W29"/>
  <c r="U33"/>
  <c r="G26"/>
  <c r="V15"/>
  <c r="H8"/>
  <c r="X38"/>
  <c r="J31"/>
  <c r="Y27"/>
  <c r="K20"/>
  <c r="U35"/>
  <c r="G28"/>
  <c r="U39"/>
  <c r="G32"/>
  <c r="V37"/>
  <c r="H30"/>
  <c r="Q7" i="31"/>
  <c r="R7"/>
  <c r="S7"/>
  <c r="R13"/>
  <c r="Q13"/>
  <c r="S13"/>
  <c r="Q18"/>
  <c r="R18"/>
  <c r="S18"/>
  <c r="S11"/>
  <c r="Q11"/>
  <c r="R11"/>
  <c r="X31" i="29"/>
  <c r="J24"/>
  <c r="R20" i="31"/>
  <c r="S20"/>
  <c r="T21"/>
  <c r="O21" s="1"/>
  <c r="M31"/>
  <c r="K31"/>
  <c r="N31" s="1"/>
  <c r="R12"/>
  <c r="Q12"/>
  <c r="T12" s="1"/>
  <c r="S15"/>
  <c r="S25" i="29"/>
  <c r="D18"/>
  <c r="A363"/>
  <c r="X34"/>
  <c r="J27"/>
  <c r="W27"/>
  <c r="X35"/>
  <c r="J28"/>
  <c r="E44" i="31"/>
  <c r="D44"/>
  <c r="F44"/>
  <c r="T18"/>
  <c r="O18" s="1"/>
  <c r="W36" i="29"/>
  <c r="Z36"/>
  <c r="L29"/>
  <c r="Y36"/>
  <c r="K29"/>
  <c r="U21"/>
  <c r="G14"/>
  <c r="AA18"/>
  <c r="M11"/>
  <c r="V17"/>
  <c r="H10"/>
  <c r="X17"/>
  <c r="J10"/>
  <c r="X25"/>
  <c r="J18"/>
  <c r="X20"/>
  <c r="J13"/>
  <c r="AA20"/>
  <c r="M13"/>
  <c r="Y20"/>
  <c r="K13"/>
  <c r="U24"/>
  <c r="G17"/>
  <c r="U18"/>
  <c r="G11"/>
  <c r="V36"/>
  <c r="H29"/>
  <c r="X16"/>
  <c r="J9"/>
  <c r="Z16"/>
  <c r="L9"/>
  <c r="W16"/>
  <c r="AA35"/>
  <c r="M28"/>
  <c r="X36"/>
  <c r="J29"/>
  <c r="S36"/>
  <c r="D29"/>
  <c r="A374"/>
  <c r="AA29"/>
  <c r="M22"/>
  <c r="U36"/>
  <c r="G29"/>
  <c r="T36"/>
  <c r="Y35"/>
  <c r="K28"/>
  <c r="V13"/>
  <c r="H6"/>
  <c r="V16"/>
  <c r="H9"/>
  <c r="U13"/>
  <c r="G6"/>
  <c r="U16"/>
  <c r="G9"/>
  <c r="S35"/>
  <c r="D28"/>
  <c r="A373"/>
  <c r="T34"/>
  <c r="V34"/>
  <c r="H27"/>
  <c r="T15"/>
  <c r="W34"/>
  <c r="Z13"/>
  <c r="L6"/>
  <c r="U34"/>
  <c r="G27"/>
  <c r="U28"/>
  <c r="G21"/>
  <c r="V30"/>
  <c r="H23"/>
  <c r="S28"/>
  <c r="D21"/>
  <c r="A366"/>
  <c r="X13"/>
  <c r="J6"/>
  <c r="X15"/>
  <c r="J8"/>
  <c r="T27"/>
  <c r="W13"/>
  <c r="Y34"/>
  <c r="K27"/>
  <c r="T23"/>
  <c r="X28"/>
  <c r="J21"/>
  <c r="U31"/>
  <c r="G24"/>
  <c r="S13"/>
  <c r="D6"/>
  <c r="AA16"/>
  <c r="M9"/>
  <c r="Z27"/>
  <c r="L20"/>
  <c r="Y25"/>
  <c r="K18"/>
  <c r="Z31"/>
  <c r="L24"/>
  <c r="X21"/>
  <c r="J14"/>
  <c r="T13"/>
  <c r="AA13"/>
  <c r="M6"/>
  <c r="X37"/>
  <c r="J30"/>
  <c r="W39"/>
  <c r="Z37"/>
  <c r="L30"/>
  <c r="V39"/>
  <c r="H32"/>
  <c r="Y39"/>
  <c r="K32"/>
  <c r="AA25"/>
  <c r="M18"/>
  <c r="AA34"/>
  <c r="M27"/>
  <c r="T37"/>
  <c r="Z39"/>
  <c r="L32"/>
  <c r="AA41"/>
  <c r="M34"/>
  <c r="Y14"/>
  <c r="K7"/>
  <c r="W14"/>
  <c r="V14"/>
  <c r="H7"/>
  <c r="T14"/>
  <c r="AA33"/>
  <c r="M26"/>
  <c r="S33"/>
  <c r="D26"/>
  <c r="A371"/>
  <c r="Z33"/>
  <c r="L26"/>
  <c r="AA17"/>
  <c r="M10"/>
  <c r="S17"/>
  <c r="D10"/>
  <c r="A355"/>
  <c r="Z17"/>
  <c r="L10"/>
  <c r="Y17"/>
  <c r="K10"/>
  <c r="W17"/>
  <c r="Y26"/>
  <c r="K19"/>
  <c r="V26"/>
  <c r="H19"/>
  <c r="AA26"/>
  <c r="M19"/>
  <c r="Y28"/>
  <c r="K21"/>
  <c r="T28"/>
  <c r="Z28"/>
  <c r="L21"/>
  <c r="AA28"/>
  <c r="M21"/>
  <c r="X30"/>
  <c r="J23"/>
  <c r="T30"/>
  <c r="Y30"/>
  <c r="K23"/>
  <c r="W28"/>
  <c r="T17"/>
  <c r="Z14"/>
  <c r="L7"/>
  <c r="AA14"/>
  <c r="M7"/>
  <c r="AA15"/>
  <c r="M8"/>
  <c r="Z15"/>
  <c r="L8"/>
  <c r="U15"/>
  <c r="G8"/>
  <c r="W15"/>
  <c r="W23"/>
  <c r="AA23"/>
  <c r="M16"/>
  <c r="S27"/>
  <c r="D20"/>
  <c r="A365"/>
  <c r="X27"/>
  <c r="J20"/>
  <c r="U27"/>
  <c r="G20"/>
  <c r="V27"/>
  <c r="H20"/>
  <c r="U38"/>
  <c r="G31"/>
  <c r="T38"/>
  <c r="V38"/>
  <c r="H31"/>
  <c r="W38"/>
  <c r="AA38"/>
  <c r="M31"/>
  <c r="U40"/>
  <c r="G33"/>
  <c r="X40"/>
  <c r="J33"/>
  <c r="Y38"/>
  <c r="K31"/>
  <c r="U30"/>
  <c r="G23"/>
  <c r="Z38"/>
  <c r="L31"/>
  <c r="T33"/>
  <c r="X14"/>
  <c r="J7"/>
  <c r="S15"/>
  <c r="D8"/>
  <c r="A353"/>
  <c r="Z18"/>
  <c r="L11"/>
  <c r="V18"/>
  <c r="H11"/>
  <c r="W18"/>
  <c r="X18"/>
  <c r="J11"/>
  <c r="T18"/>
  <c r="S18"/>
  <c r="D11"/>
  <c r="A356"/>
  <c r="U20"/>
  <c r="G13"/>
  <c r="W20"/>
  <c r="V20"/>
  <c r="H13"/>
  <c r="T20"/>
  <c r="Z20"/>
  <c r="L13"/>
  <c r="Y32"/>
  <c r="K25"/>
  <c r="X32"/>
  <c r="J25"/>
  <c r="AA37"/>
  <c r="M30"/>
  <c r="Z34"/>
  <c r="L27"/>
  <c r="Y37"/>
  <c r="K30"/>
  <c r="T16"/>
  <c r="T21"/>
  <c r="S16"/>
  <c r="D9"/>
  <c r="A354"/>
  <c r="Z21"/>
  <c r="L14"/>
  <c r="W37"/>
  <c r="Z22"/>
  <c r="L15"/>
  <c r="Z32"/>
  <c r="L25"/>
  <c r="Z26"/>
  <c r="L19"/>
  <c r="X22"/>
  <c r="J15"/>
  <c r="AA32"/>
  <c r="M25"/>
  <c r="AA21"/>
  <c r="M14"/>
  <c r="Y22"/>
  <c r="K15"/>
  <c r="T26"/>
  <c r="X39"/>
  <c r="J32"/>
  <c r="T25"/>
  <c r="Y21"/>
  <c r="K14"/>
  <c r="S32"/>
  <c r="D25"/>
  <c r="A370"/>
  <c r="X26"/>
  <c r="J19"/>
  <c r="S26"/>
  <c r="D19"/>
  <c r="A364"/>
  <c r="T31"/>
  <c r="AA30"/>
  <c r="M23"/>
  <c r="V35"/>
  <c r="H28"/>
  <c r="S22"/>
  <c r="D15"/>
  <c r="A360"/>
  <c r="Z40"/>
  <c r="L33"/>
  <c r="Z29"/>
  <c r="L22"/>
  <c r="T29"/>
  <c r="Z25"/>
  <c r="L18"/>
  <c r="S24"/>
  <c r="D17"/>
  <c r="A362"/>
  <c r="W33"/>
  <c r="T32"/>
  <c r="S21"/>
  <c r="V22"/>
  <c r="H15"/>
  <c r="V25"/>
  <c r="H18"/>
  <c r="W26"/>
  <c r="U29"/>
  <c r="G22"/>
  <c r="W30"/>
  <c r="W31"/>
  <c r="Y33"/>
  <c r="K26"/>
  <c r="T35"/>
  <c r="S39"/>
  <c r="D32"/>
  <c r="A377"/>
  <c r="AA39"/>
  <c r="M32"/>
  <c r="U25"/>
  <c r="G18"/>
  <c r="W32"/>
  <c r="V32"/>
  <c r="H25"/>
  <c r="U26"/>
  <c r="G19"/>
  <c r="Z23"/>
  <c r="L16"/>
  <c r="S31"/>
  <c r="D24"/>
  <c r="A369"/>
  <c r="S30"/>
  <c r="D23"/>
  <c r="A368"/>
  <c r="V41"/>
  <c r="H34"/>
  <c r="V31"/>
  <c r="H24"/>
  <c r="U41"/>
  <c r="G34"/>
  <c r="U37"/>
  <c r="G30"/>
  <c r="Y31"/>
  <c r="K24"/>
  <c r="S38"/>
  <c r="D31"/>
  <c r="A376"/>
  <c r="V33"/>
  <c r="H26"/>
  <c r="W22"/>
  <c r="T24"/>
  <c r="W40"/>
  <c r="S29"/>
  <c r="D22"/>
  <c r="A367"/>
  <c r="X29"/>
  <c r="J22"/>
  <c r="W21"/>
  <c r="AA42"/>
  <c r="M35"/>
  <c r="U22"/>
  <c r="G15"/>
  <c r="X23"/>
  <c r="J16"/>
  <c r="Z35"/>
  <c r="L28"/>
  <c r="V40"/>
  <c r="H33"/>
  <c r="T41"/>
  <c r="S42"/>
  <c r="D35"/>
  <c r="A380"/>
  <c r="T42"/>
  <c r="W41"/>
  <c r="AA40"/>
  <c r="M33"/>
  <c r="W42"/>
  <c r="Y40"/>
  <c r="K33"/>
  <c r="X41"/>
  <c r="J34"/>
  <c r="Y42"/>
  <c r="K35"/>
  <c r="Y41"/>
  <c r="K34"/>
  <c r="V42"/>
  <c r="H35"/>
  <c r="U42"/>
  <c r="G35"/>
  <c r="S40"/>
  <c r="D33"/>
  <c r="A378"/>
  <c r="T40"/>
  <c r="Z42"/>
  <c r="L35"/>
  <c r="Z41"/>
  <c r="L34"/>
  <c r="AA22"/>
  <c r="M15"/>
  <c r="Y19"/>
  <c r="K12"/>
  <c r="V19"/>
  <c r="H12"/>
  <c r="Z19"/>
  <c r="L12"/>
  <c r="U19"/>
  <c r="G12"/>
  <c r="W19"/>
  <c r="AA19"/>
  <c r="M12"/>
  <c r="T19"/>
  <c r="X19"/>
  <c r="J12"/>
  <c r="W24"/>
  <c r="V24"/>
  <c r="H17"/>
  <c r="X24"/>
  <c r="J17"/>
  <c r="Y24"/>
  <c r="K17"/>
  <c r="Z24"/>
  <c r="L17"/>
  <c r="I36"/>
  <c r="Z3"/>
  <c r="S23"/>
  <c r="D16"/>
  <c r="A361"/>
  <c r="V23"/>
  <c r="H16"/>
  <c r="Y23"/>
  <c r="K16"/>
  <c r="D14"/>
  <c r="A359"/>
  <c r="S13" i="33"/>
  <c r="D6"/>
  <c r="A351"/>
  <c r="AA13"/>
  <c r="M6"/>
  <c r="S15"/>
  <c r="D8"/>
  <c r="A353"/>
  <c r="Z21"/>
  <c r="L14"/>
  <c r="Y27"/>
  <c r="K20"/>
  <c r="U27"/>
  <c r="G20"/>
  <c r="X27"/>
  <c r="J20"/>
  <c r="S27"/>
  <c r="D20"/>
  <c r="A365"/>
  <c r="Z27"/>
  <c r="L20"/>
  <c r="T27"/>
  <c r="AA42"/>
  <c r="M35"/>
  <c r="W42"/>
  <c r="S42"/>
  <c r="D35"/>
  <c r="A380"/>
  <c r="Z42"/>
  <c r="L35"/>
  <c r="U42"/>
  <c r="G35"/>
  <c r="V42"/>
  <c r="H35"/>
  <c r="Y42"/>
  <c r="K35"/>
  <c r="T42"/>
  <c r="X17"/>
  <c r="J10"/>
  <c r="T17"/>
  <c r="Y17"/>
  <c r="K10"/>
  <c r="U17"/>
  <c r="G10"/>
  <c r="Z17"/>
  <c r="L10"/>
  <c r="S19"/>
  <c r="D12"/>
  <c r="A357"/>
  <c r="W27"/>
  <c r="Y39"/>
  <c r="K32"/>
  <c r="U39"/>
  <c r="G32"/>
  <c r="X39"/>
  <c r="J32"/>
  <c r="S39"/>
  <c r="D32"/>
  <c r="A377"/>
  <c r="Z39"/>
  <c r="L32"/>
  <c r="T39"/>
  <c r="AA40"/>
  <c r="M33"/>
  <c r="W40"/>
  <c r="S40"/>
  <c r="D33"/>
  <c r="A378"/>
  <c r="Y40"/>
  <c r="K33"/>
  <c r="T40"/>
  <c r="Z40"/>
  <c r="L33"/>
  <c r="U40"/>
  <c r="G33"/>
  <c r="X13"/>
  <c r="J6"/>
  <c r="T13"/>
  <c r="Y13"/>
  <c r="K6"/>
  <c r="U13"/>
  <c r="G6"/>
  <c r="Z13"/>
  <c r="L6"/>
  <c r="X15"/>
  <c r="J8"/>
  <c r="T15"/>
  <c r="Y15"/>
  <c r="K8"/>
  <c r="U15"/>
  <c r="G8"/>
  <c r="Y23"/>
  <c r="K16"/>
  <c r="X23"/>
  <c r="J16"/>
  <c r="T23"/>
  <c r="Z23"/>
  <c r="L16"/>
  <c r="U23"/>
  <c r="G16"/>
  <c r="AA23"/>
  <c r="M16"/>
  <c r="AA15"/>
  <c r="M8"/>
  <c r="X21"/>
  <c r="J14"/>
  <c r="T21"/>
  <c r="Y21"/>
  <c r="K14"/>
  <c r="U21"/>
  <c r="G14"/>
  <c r="S23"/>
  <c r="D16"/>
  <c r="A361"/>
  <c r="Y25"/>
  <c r="K18"/>
  <c r="U25"/>
  <c r="G18"/>
  <c r="X25"/>
  <c r="J18"/>
  <c r="S25"/>
  <c r="D18"/>
  <c r="A363"/>
  <c r="Z25"/>
  <c r="L18"/>
  <c r="T25"/>
  <c r="Y29"/>
  <c r="K22"/>
  <c r="U29"/>
  <c r="G22"/>
  <c r="X29"/>
  <c r="J22"/>
  <c r="S29"/>
  <c r="D22"/>
  <c r="A367"/>
  <c r="Z29"/>
  <c r="L22"/>
  <c r="T29"/>
  <c r="V13"/>
  <c r="H6"/>
  <c r="V15"/>
  <c r="H8"/>
  <c r="X19"/>
  <c r="J12"/>
  <c r="T19"/>
  <c r="Y19"/>
  <c r="K12"/>
  <c r="U19"/>
  <c r="G12"/>
  <c r="Z19"/>
  <c r="L12"/>
  <c r="S21"/>
  <c r="D14"/>
  <c r="A359"/>
  <c r="AA21"/>
  <c r="M14"/>
  <c r="V23"/>
  <c r="H16"/>
  <c r="V25"/>
  <c r="H18"/>
  <c r="V27"/>
  <c r="H20"/>
  <c r="V29"/>
  <c r="H22"/>
  <c r="Y31"/>
  <c r="K24"/>
  <c r="U31"/>
  <c r="G24"/>
  <c r="X31"/>
  <c r="J24"/>
  <c r="S31"/>
  <c r="D24"/>
  <c r="A369"/>
  <c r="Z31"/>
  <c r="L24"/>
  <c r="T31"/>
  <c r="Y33"/>
  <c r="K26"/>
  <c r="U33"/>
  <c r="G26"/>
  <c r="X33"/>
  <c r="J26"/>
  <c r="S33"/>
  <c r="D26"/>
  <c r="A371"/>
  <c r="Z33"/>
  <c r="L26"/>
  <c r="T33"/>
  <c r="Y35"/>
  <c r="K28"/>
  <c r="U35"/>
  <c r="G28"/>
  <c r="X35"/>
  <c r="J28"/>
  <c r="S35"/>
  <c r="D28"/>
  <c r="A373"/>
  <c r="Z35"/>
  <c r="L28"/>
  <c r="T35"/>
  <c r="Y41"/>
  <c r="K34"/>
  <c r="U41"/>
  <c r="G34"/>
  <c r="Z41"/>
  <c r="L34"/>
  <c r="T41"/>
  <c r="AA41"/>
  <c r="M34"/>
  <c r="V41"/>
  <c r="H34"/>
  <c r="X41"/>
  <c r="J34"/>
  <c r="X42"/>
  <c r="J35"/>
  <c r="AA24"/>
  <c r="M17"/>
  <c r="W24"/>
  <c r="S24"/>
  <c r="D17"/>
  <c r="A362"/>
  <c r="X24"/>
  <c r="J17"/>
  <c r="AA26"/>
  <c r="M19"/>
  <c r="W26"/>
  <c r="S26"/>
  <c r="D19"/>
  <c r="A364"/>
  <c r="X26"/>
  <c r="J19"/>
  <c r="AA28"/>
  <c r="M21"/>
  <c r="W28"/>
  <c r="S28"/>
  <c r="D21"/>
  <c r="A366"/>
  <c r="X28"/>
  <c r="J21"/>
  <c r="AA30"/>
  <c r="M23"/>
  <c r="W30"/>
  <c r="S30"/>
  <c r="D23"/>
  <c r="A368"/>
  <c r="X30"/>
  <c r="J23"/>
  <c r="AA32"/>
  <c r="M25"/>
  <c r="W32"/>
  <c r="S32"/>
  <c r="D25"/>
  <c r="A370"/>
  <c r="X32"/>
  <c r="J25"/>
  <c r="AA34"/>
  <c r="M27"/>
  <c r="W34"/>
  <c r="S34"/>
  <c r="D27"/>
  <c r="A372"/>
  <c r="X34"/>
  <c r="J27"/>
  <c r="AA36"/>
  <c r="M29"/>
  <c r="W36"/>
  <c r="S36"/>
  <c r="D29"/>
  <c r="A374"/>
  <c r="X36"/>
  <c r="J29"/>
  <c r="V14"/>
  <c r="H7"/>
  <c r="V16"/>
  <c r="H9"/>
  <c r="V18"/>
  <c r="H11"/>
  <c r="V20"/>
  <c r="H13"/>
  <c r="V22"/>
  <c r="H15"/>
  <c r="V24"/>
  <c r="H17"/>
  <c r="V26"/>
  <c r="H19"/>
  <c r="V28"/>
  <c r="H21"/>
  <c r="V30"/>
  <c r="H23"/>
  <c r="V32"/>
  <c r="H25"/>
  <c r="V34"/>
  <c r="H27"/>
  <c r="V36"/>
  <c r="H29"/>
  <c r="Y37"/>
  <c r="K30"/>
  <c r="U37"/>
  <c r="G30"/>
  <c r="W37"/>
  <c r="AA38"/>
  <c r="M31"/>
  <c r="W38"/>
  <c r="S38"/>
  <c r="D31"/>
  <c r="A376"/>
  <c r="X38"/>
  <c r="J31"/>
  <c r="B381"/>
  <c r="M33" i="31"/>
  <c r="K33"/>
  <c r="N33"/>
  <c r="K32"/>
  <c r="T13"/>
  <c r="V13"/>
  <c r="O13"/>
  <c r="S14" i="29"/>
  <c r="D7"/>
  <c r="A352"/>
  <c r="Z15" i="33"/>
  <c r="L8"/>
  <c r="T16"/>
  <c r="W16"/>
  <c r="Y16"/>
  <c r="K9"/>
  <c r="W17"/>
  <c r="AA17"/>
  <c r="M10"/>
  <c r="T20"/>
  <c r="W20"/>
  <c r="Y20"/>
  <c r="K13"/>
  <c r="T22"/>
  <c r="U22"/>
  <c r="G15"/>
  <c r="AA22"/>
  <c r="M15"/>
  <c r="U24"/>
  <c r="G17"/>
  <c r="Y24"/>
  <c r="K17"/>
  <c r="Z24"/>
  <c r="L17"/>
  <c r="U28"/>
  <c r="G21"/>
  <c r="Z32"/>
  <c r="L25"/>
  <c r="Z36"/>
  <c r="L29"/>
  <c r="Y38"/>
  <c r="K31"/>
  <c r="V39"/>
  <c r="H32"/>
  <c r="V40"/>
  <c r="H33"/>
  <c r="T14"/>
  <c r="U14"/>
  <c r="G7"/>
  <c r="X14"/>
  <c r="J7"/>
  <c r="Z16"/>
  <c r="L9"/>
  <c r="S16"/>
  <c r="D9"/>
  <c r="A354"/>
  <c r="U16"/>
  <c r="G9"/>
  <c r="X16"/>
  <c r="J9"/>
  <c r="S17"/>
  <c r="D10"/>
  <c r="A355"/>
  <c r="T18"/>
  <c r="W18"/>
  <c r="Z20"/>
  <c r="L13"/>
  <c r="S20"/>
  <c r="D13"/>
  <c r="A358"/>
  <c r="U20"/>
  <c r="G13"/>
  <c r="X20"/>
  <c r="J13"/>
  <c r="Z22"/>
  <c r="L15"/>
  <c r="S22"/>
  <c r="D15"/>
  <c r="A360"/>
  <c r="W22"/>
  <c r="X22"/>
  <c r="J15"/>
  <c r="W25"/>
  <c r="U26"/>
  <c r="G19"/>
  <c r="Y26"/>
  <c r="K19"/>
  <c r="T28"/>
  <c r="Y28"/>
  <c r="K21"/>
  <c r="U30"/>
  <c r="G23"/>
  <c r="Y30"/>
  <c r="K23"/>
  <c r="T32"/>
  <c r="U32"/>
  <c r="G25"/>
  <c r="V33"/>
  <c r="H26"/>
  <c r="W33"/>
  <c r="T36"/>
  <c r="U36"/>
  <c r="G29"/>
  <c r="T37"/>
  <c r="V37"/>
  <c r="H30"/>
  <c r="Z37"/>
  <c r="L30"/>
  <c r="T38"/>
  <c r="U38"/>
  <c r="G31"/>
  <c r="V38"/>
  <c r="H31"/>
  <c r="W39"/>
  <c r="S41"/>
  <c r="D34"/>
  <c r="A379"/>
  <c r="B381" i="29"/>
  <c r="F38" i="31"/>
  <c r="H38"/>
  <c r="C27"/>
  <c r="D36" s="1"/>
  <c r="E36" s="1"/>
  <c r="E3" i="29"/>
  <c r="Z14" i="33"/>
  <c r="L7"/>
  <c r="I36"/>
  <c r="Y14"/>
  <c r="K7"/>
  <c r="S14"/>
  <c r="D7"/>
  <c r="A352"/>
  <c r="W14"/>
  <c r="A351" i="29"/>
  <c r="K36"/>
  <c r="W3"/>
  <c r="G36"/>
  <c r="H36"/>
  <c r="T3"/>
  <c r="J36"/>
  <c r="M36"/>
  <c r="Y3"/>
  <c r="L36"/>
  <c r="S3"/>
  <c r="Z3" i="33"/>
  <c r="E3"/>
  <c r="G38" i="31"/>
  <c r="J3" i="29"/>
  <c r="F7" i="5"/>
  <c r="F9" i="31" s="1"/>
  <c r="F3" i="33"/>
  <c r="C8" i="5"/>
  <c r="I3" i="29"/>
  <c r="E7" i="5"/>
  <c r="E9" i="31" s="1"/>
  <c r="G3" i="29"/>
  <c r="L3"/>
  <c r="H7" i="5"/>
  <c r="H9" i="31" s="1"/>
  <c r="H3" i="29"/>
  <c r="D7" i="5"/>
  <c r="D9" i="31" s="1"/>
  <c r="V3" i="29"/>
  <c r="X3"/>
  <c r="K3"/>
  <c r="G7" i="5"/>
  <c r="G9" i="31"/>
  <c r="U3" i="29"/>
  <c r="F3"/>
  <c r="C7" i="5"/>
  <c r="M36" i="33"/>
  <c r="J36"/>
  <c r="H36"/>
  <c r="G36"/>
  <c r="L36"/>
  <c r="K36"/>
  <c r="S3"/>
  <c r="G3"/>
  <c r="X3"/>
  <c r="K3"/>
  <c r="G8" i="5"/>
  <c r="G10" i="31" s="1"/>
  <c r="W3" i="33"/>
  <c r="J3"/>
  <c r="F8" i="5"/>
  <c r="F10" i="31" s="1"/>
  <c r="T3" i="33"/>
  <c r="H3"/>
  <c r="D8" i="5"/>
  <c r="D10" i="31" s="1"/>
  <c r="Y3" i="33"/>
  <c r="L3"/>
  <c r="H8" i="5"/>
  <c r="H10" i="31" s="1"/>
  <c r="U3" i="33"/>
  <c r="I3"/>
  <c r="E8" i="5"/>
  <c r="E10" i="31" s="1"/>
  <c r="V3" i="33"/>
  <c r="O4" i="31" l="1"/>
  <c r="V4"/>
  <c r="V12"/>
  <c r="O12"/>
  <c r="V18"/>
  <c r="T7"/>
  <c r="V7" s="1"/>
  <c r="T5"/>
  <c r="O7"/>
  <c r="V6"/>
  <c r="O6"/>
  <c r="V21"/>
  <c r="T20"/>
  <c r="T16"/>
  <c r="O16" s="1"/>
  <c r="T17"/>
  <c r="O17" s="1"/>
  <c r="V16"/>
  <c r="V5"/>
  <c r="O5"/>
  <c r="V17"/>
  <c r="K29"/>
  <c r="M29"/>
  <c r="O19"/>
  <c r="V19"/>
  <c r="T11"/>
  <c r="Q9"/>
  <c r="T9" s="1"/>
  <c r="O9" s="1"/>
  <c r="Q10"/>
  <c r="T10" s="1"/>
  <c r="N32"/>
  <c r="S22"/>
  <c r="T15"/>
  <c r="V15" s="1"/>
  <c r="V11"/>
  <c r="O11"/>
  <c r="R22"/>
  <c r="L27"/>
  <c r="K27"/>
  <c r="N27" s="1"/>
  <c r="M27"/>
  <c r="L28"/>
  <c r="K28"/>
  <c r="M28"/>
  <c r="D43"/>
  <c r="E43"/>
  <c r="K30"/>
  <c r="M30"/>
  <c r="C43"/>
  <c r="K26"/>
  <c r="L26"/>
  <c r="M26"/>
  <c r="H39"/>
  <c r="F39"/>
  <c r="G39" s="1"/>
  <c r="F37"/>
  <c r="H37"/>
  <c r="V20"/>
  <c r="O20"/>
  <c r="D34"/>
  <c r="D35"/>
  <c r="E35" s="1"/>
  <c r="Q8"/>
  <c r="Q14"/>
  <c r="T14" s="1"/>
  <c r="O15" l="1"/>
  <c r="V9"/>
  <c r="O10"/>
  <c r="V10"/>
  <c r="N29"/>
  <c r="T8"/>
  <c r="Q22"/>
  <c r="N26"/>
  <c r="F33"/>
  <c r="G33" s="1"/>
  <c r="H33"/>
  <c r="V14"/>
  <c r="O14"/>
  <c r="E34"/>
  <c r="E42" s="1"/>
  <c r="D42"/>
  <c r="G37"/>
  <c r="R26"/>
  <c r="F43"/>
  <c r="N30"/>
  <c r="N28"/>
  <c r="F34" l="1"/>
  <c r="G34" s="1"/>
  <c r="H34"/>
  <c r="H35"/>
  <c r="F35"/>
  <c r="H31"/>
  <c r="F31"/>
  <c r="O8"/>
  <c r="V8"/>
  <c r="V22" s="1"/>
  <c r="T22"/>
  <c r="H36"/>
  <c r="F36"/>
  <c r="G36" s="1"/>
  <c r="D24"/>
  <c r="B24"/>
  <c r="Q26"/>
  <c r="H42" l="1"/>
  <c r="H29" s="1"/>
  <c r="C24"/>
  <c r="E24" s="1"/>
  <c r="G35"/>
  <c r="G42" s="1"/>
  <c r="G29" s="1"/>
  <c r="F42"/>
  <c r="F29" s="1"/>
  <c r="G31"/>
</calcChain>
</file>

<file path=xl/sharedStrings.xml><?xml version="1.0" encoding="utf-8"?>
<sst xmlns="http://schemas.openxmlformats.org/spreadsheetml/2006/main" count="626" uniqueCount="312">
  <si>
    <t>畑　名</t>
  </si>
  <si>
    <t>土質</t>
  </si>
  <si>
    <t>暗　証　番　号</t>
  </si>
  <si>
    <t>作物名</t>
  </si>
  <si>
    <t>面積</t>
  </si>
  <si>
    <t>反</t>
  </si>
  <si>
    <t>japan</t>
  </si>
  <si>
    <t>bio</t>
  </si>
  <si>
    <t>farm</t>
  </si>
  <si>
    <t>必要量（ｋｇ）/反</t>
  </si>
  <si>
    <t>当該圃場</t>
  </si>
  <si>
    <t>当該圃場の必要袋数</t>
  </si>
  <si>
    <t>肥料名</t>
  </si>
  <si>
    <t>窒素</t>
  </si>
  <si>
    <t>燐酸</t>
  </si>
  <si>
    <t>加里</t>
  </si>
  <si>
    <t>石灰</t>
  </si>
  <si>
    <t>苦土</t>
  </si>
  <si>
    <t>ホウ素</t>
  </si>
  <si>
    <t>マンガン</t>
  </si>
  <si>
    <t>鉄</t>
  </si>
  <si>
    <t>総施肥量</t>
  </si>
  <si>
    <t>総袋数</t>
  </si>
  <si>
    <t>kg/袋</t>
  </si>
  <si>
    <t>合計</t>
  </si>
  <si>
    <t>細</t>
  </si>
  <si>
    <t>胞</t>
  </si>
  <si>
    <t>形</t>
  </si>
  <si>
    <t>成</t>
  </si>
  <si>
    <t>型</t>
  </si>
  <si>
    <t>肥</t>
  </si>
  <si>
    <t>料</t>
  </si>
  <si>
    <t>生</t>
  </si>
  <si>
    <t>命</t>
  </si>
  <si>
    <t>維</t>
  </si>
  <si>
    <t>持</t>
  </si>
  <si>
    <t>特</t>
  </si>
  <si>
    <t>殊</t>
  </si>
  <si>
    <t>資</t>
  </si>
  <si>
    <t>材</t>
  </si>
  <si>
    <t>トータル</t>
  </si>
  <si>
    <r>
      <t>〓</t>
    </r>
    <r>
      <rPr>
        <sz val="12"/>
        <rFont val="Osaka"/>
        <family val="3"/>
        <charset val="128"/>
      </rPr>
      <t>施肥前の分析値</t>
    </r>
    <r>
      <rPr>
        <sz val="12"/>
        <color indexed="10"/>
        <rFont val="Osaka"/>
        <family val="3"/>
        <charset val="128"/>
      </rPr>
      <t>〓</t>
    </r>
  </si>
  <si>
    <r>
      <t>〓</t>
    </r>
    <r>
      <rPr>
        <sz val="12"/>
        <color indexed="10"/>
        <rFont val="Osaka"/>
        <family val="3"/>
        <charset val="128"/>
      </rPr>
      <t>施肥後の補正値〓</t>
    </r>
  </si>
  <si>
    <t>苦土（他）</t>
  </si>
  <si>
    <t>診断項目</t>
  </si>
  <si>
    <t>測定値</t>
  </si>
  <si>
    <r>
      <t>下</t>
    </r>
    <r>
      <rPr>
        <sz val="9"/>
        <color indexed="8"/>
        <rFont val="Osaka"/>
        <family val="3"/>
        <charset val="128"/>
      </rPr>
      <t>限値</t>
    </r>
  </si>
  <si>
    <r>
      <t>上</t>
    </r>
    <r>
      <rPr>
        <sz val="9"/>
        <rFont val="Osaka"/>
        <family val="3"/>
        <charset val="128"/>
      </rPr>
      <t>限値</t>
    </r>
  </si>
  <si>
    <t>耕 耘 深 度</t>
  </si>
  <si>
    <t>ハーモ・キーゼ</t>
  </si>
  <si>
    <t>比重</t>
  </si>
  <si>
    <t>10cm</t>
  </si>
  <si>
    <t>20cm</t>
  </si>
  <si>
    <t>30cm</t>
  </si>
  <si>
    <t>項目</t>
  </si>
  <si>
    <t>10㎝</t>
  </si>
  <si>
    <t>30㎝</t>
  </si>
  <si>
    <t>下限</t>
  </si>
  <si>
    <t>上限</t>
  </si>
  <si>
    <t>成分量</t>
  </si>
  <si>
    <t>成分総量</t>
  </si>
  <si>
    <t>CEC</t>
  </si>
  <si>
    <t>EC</t>
  </si>
  <si>
    <t>pH(水)</t>
  </si>
  <si>
    <t>カリ</t>
  </si>
  <si>
    <t>pH(塩化カリ)</t>
  </si>
  <si>
    <t>アンモニア態窒素</t>
  </si>
  <si>
    <t>硝酸態窒素</t>
  </si>
  <si>
    <t>石灰：カリ</t>
  </si>
  <si>
    <t>可給態燐酸</t>
  </si>
  <si>
    <t>石灰：苦土</t>
  </si>
  <si>
    <t>交換性石灰CaO</t>
  </si>
  <si>
    <t>苦土：カリ</t>
  </si>
  <si>
    <t>交換性苦土MgO</t>
  </si>
  <si>
    <t>下限値</t>
  </si>
  <si>
    <t>上限値</t>
  </si>
  <si>
    <t>交換性加里K2O</t>
  </si>
  <si>
    <t>CaO+MgO+K2O</t>
  </si>
  <si>
    <t>ホウソ</t>
  </si>
  <si>
    <t>礼肥</t>
  </si>
  <si>
    <t>可給態鉄</t>
  </si>
  <si>
    <t>基肥</t>
  </si>
  <si>
    <t>交換性マンガン</t>
  </si>
  <si>
    <t>実肥</t>
  </si>
  <si>
    <t>腐植</t>
  </si>
  <si>
    <t>塩分</t>
  </si>
  <si>
    <t>価　　格</t>
  </si>
  <si>
    <t>ハーモニーシェル</t>
  </si>
  <si>
    <t>古代天然苦土</t>
  </si>
  <si>
    <t>マグキーゼ</t>
  </si>
  <si>
    <t>ブルーマグ</t>
  </si>
  <si>
    <t>水＆く溶性加里</t>
  </si>
  <si>
    <t>ケルプペレット</t>
  </si>
  <si>
    <t>微量要素</t>
  </si>
  <si>
    <t>ｸﾜﾄﾛﾐﾈﾗｰﾚ</t>
  </si>
  <si>
    <t>アイアンパワー</t>
  </si>
  <si>
    <t>マンガンパワー</t>
  </si>
  <si>
    <t>ほう砂</t>
  </si>
  <si>
    <t>必須事項</t>
  </si>
  <si>
    <t>適正領域</t>
  </si>
  <si>
    <t>飽和度</t>
  </si>
  <si>
    <t>pH(H2O)</t>
  </si>
  <si>
    <t>pH(KCL)</t>
  </si>
  <si>
    <t>A-N</t>
  </si>
  <si>
    <t>N-N</t>
  </si>
  <si>
    <t>石灰CaO</t>
  </si>
  <si>
    <t>苦土MgO</t>
  </si>
  <si>
    <t>加里K2O</t>
  </si>
  <si>
    <t>必要量（ｋｇ）／１反</t>
  </si>
  <si>
    <t>水分率％</t>
  </si>
  <si>
    <t>全炭素%</t>
  </si>
  <si>
    <t>全窒素%</t>
  </si>
  <si>
    <t>C/N比</t>
  </si>
  <si>
    <t>ｶﾘｳﾑ%</t>
  </si>
  <si>
    <t>ｶﾙｼｳﾑ%</t>
  </si>
  <si>
    <t>ﾏｸﾞﾈｼｳﾑ%</t>
  </si>
  <si>
    <t>　飼料名</t>
  </si>
  <si>
    <t>T-C%</t>
  </si>
  <si>
    <t>T-N%</t>
  </si>
  <si>
    <t>CaO%</t>
  </si>
  <si>
    <t>MgO%</t>
  </si>
  <si>
    <t>水分</t>
  </si>
  <si>
    <t xml:space="preserve"> 原物</t>
  </si>
  <si>
    <t>作業手順</t>
  </si>
  <si>
    <t>種類</t>
  </si>
  <si>
    <t>配割</t>
  </si>
  <si>
    <t>①No.</t>
  </si>
  <si>
    <t>③水分率%</t>
  </si>
  <si>
    <t>全炭素</t>
  </si>
  <si>
    <t>全窒素</t>
  </si>
  <si>
    <t>りん酸</t>
  </si>
  <si>
    <t>ｶﾘｳﾑ</t>
  </si>
  <si>
    <t>ｶﾙｼｳﾑ</t>
  </si>
  <si>
    <t>ﾏｸﾞﾈｼｳﾑ</t>
  </si>
  <si>
    <t>T-C</t>
  </si>
  <si>
    <t>T-N</t>
  </si>
  <si>
    <t>CaO</t>
  </si>
  <si>
    <t>MgO</t>
  </si>
  <si>
    <t>【原材料】</t>
  </si>
  <si>
    <t>No.</t>
  </si>
  <si>
    <t>水分%</t>
  </si>
  <si>
    <t>牛ふん</t>
  </si>
  <si>
    <t>15-20</t>
  </si>
  <si>
    <t>豚ふん</t>
  </si>
  <si>
    <t>10-15</t>
  </si>
  <si>
    <t>鶏ふん</t>
  </si>
  <si>
    <t>6-10</t>
  </si>
  <si>
    <t>麦わら</t>
  </si>
  <si>
    <t>60-70</t>
  </si>
  <si>
    <t>稲わら</t>
  </si>
  <si>
    <t>50-60</t>
  </si>
  <si>
    <t>モミガラ</t>
  </si>
  <si>
    <t>70-80</t>
  </si>
  <si>
    <t>ソバ殻</t>
  </si>
  <si>
    <t>20-30</t>
  </si>
  <si>
    <t>米ぬか</t>
  </si>
  <si>
    <t>20-25</t>
  </si>
  <si>
    <t>菜種油かす</t>
  </si>
  <si>
    <t>7-10</t>
  </si>
  <si>
    <t>大豆油かす</t>
  </si>
  <si>
    <t>6-8</t>
  </si>
  <si>
    <t>酒かす</t>
  </si>
  <si>
    <t>ビールかす</t>
  </si>
  <si>
    <t>8-10</t>
  </si>
  <si>
    <t>味噌かす</t>
  </si>
  <si>
    <t>海そう</t>
  </si>
  <si>
    <t>コーヒーかす</t>
  </si>
  <si>
    <t>ココアかす</t>
  </si>
  <si>
    <t>緑茶かす</t>
  </si>
  <si>
    <t>ウーロン茶かす</t>
  </si>
  <si>
    <t>紅茶かす</t>
  </si>
  <si>
    <t>おから</t>
  </si>
  <si>
    <t>10-12</t>
  </si>
  <si>
    <t>ひまし油かす</t>
  </si>
  <si>
    <t>魚かす</t>
  </si>
  <si>
    <t>肉かす</t>
  </si>
  <si>
    <t>蒸製骨粉</t>
  </si>
  <si>
    <t>生骨粉</t>
  </si>
  <si>
    <t>蒸製皮革粉</t>
  </si>
  <si>
    <t>イワシ</t>
  </si>
  <si>
    <t>カニ甲ら</t>
  </si>
  <si>
    <t>タニシ</t>
  </si>
  <si>
    <t>イナゴ</t>
  </si>
  <si>
    <t>家畜内臓</t>
  </si>
  <si>
    <t>皮くず</t>
  </si>
  <si>
    <t>乾血粉</t>
  </si>
  <si>
    <t>乾燥菌体</t>
  </si>
  <si>
    <t>都市ｺﾞﾐｺﾝﾎﾟｽﾄ</t>
  </si>
  <si>
    <t>下水汚泥</t>
  </si>
  <si>
    <t>ダイコン葉</t>
  </si>
  <si>
    <t>ニンジン葉</t>
  </si>
  <si>
    <t>キャベツ</t>
  </si>
  <si>
    <t>ハクサイ</t>
  </si>
  <si>
    <t>キュウリ茎</t>
  </si>
  <si>
    <t>9-12</t>
  </si>
  <si>
    <t>サトイモ茎葉</t>
  </si>
  <si>
    <t>カンショ茎</t>
  </si>
  <si>
    <t>トウモロコシ茎</t>
  </si>
  <si>
    <t>トウモロコシ実皮</t>
  </si>
  <si>
    <t>トウモロコシ（青刈り）</t>
  </si>
  <si>
    <t>ミカン皮</t>
  </si>
  <si>
    <t>30-40</t>
  </si>
  <si>
    <t>イタリアン</t>
  </si>
  <si>
    <t>クローバ</t>
  </si>
  <si>
    <t>クローバ（乾草）</t>
  </si>
  <si>
    <t>レンゲ</t>
  </si>
  <si>
    <t>ヒメジオン</t>
  </si>
  <si>
    <t>アカザ</t>
  </si>
  <si>
    <t>イヌビエ</t>
  </si>
  <si>
    <t>15-25</t>
  </si>
  <si>
    <t>ツユクサ</t>
  </si>
  <si>
    <t>タデ類</t>
  </si>
  <si>
    <t>シロツメグサ</t>
  </si>
  <si>
    <t>ヨモギ</t>
  </si>
  <si>
    <t>シバ類</t>
  </si>
  <si>
    <t>30-50</t>
  </si>
  <si>
    <t>ベッチ茎葉</t>
  </si>
  <si>
    <t>つるエンドウ（開花期）</t>
  </si>
  <si>
    <t>アルファルファ（乾草）</t>
  </si>
  <si>
    <t>葉（ダイズ）</t>
  </si>
  <si>
    <t>テンサイ茎葉</t>
  </si>
  <si>
    <t>つるエンドウ（成熟期、さやを除く）</t>
  </si>
  <si>
    <t>ソルゴー（稈）</t>
  </si>
  <si>
    <t>野草乾草</t>
  </si>
  <si>
    <t>ナタネ（稈）</t>
  </si>
  <si>
    <t>カンショ（つる）</t>
  </si>
  <si>
    <t>ハダカムギ（稈）</t>
  </si>
  <si>
    <t>オオムギ（稈）</t>
  </si>
  <si>
    <t>コムギ（稈）</t>
  </si>
  <si>
    <t>トウモロコシ（穂軸）</t>
  </si>
  <si>
    <t>ライムギ（稈）</t>
  </si>
  <si>
    <t>ピートモス（平均）</t>
  </si>
  <si>
    <t>葉（カシワ、風乾）</t>
  </si>
  <si>
    <t>葉（クルミ、風乾）</t>
  </si>
  <si>
    <t>茎葉（ススキ）</t>
  </si>
  <si>
    <t>落葉（マツ）</t>
  </si>
  <si>
    <t>葉（ダグラスモミ）</t>
  </si>
  <si>
    <t>ヤナギ類</t>
  </si>
  <si>
    <t>スギの葉</t>
  </si>
  <si>
    <t>40-50</t>
  </si>
  <si>
    <t>マツの葉</t>
  </si>
  <si>
    <t>イチョウの葉</t>
  </si>
  <si>
    <t>カキの葉</t>
  </si>
  <si>
    <t>樹皮（トドマツ）</t>
  </si>
  <si>
    <t>樹皮（ヒッコリー）</t>
  </si>
  <si>
    <t>松かさ（ダグラスモミ）</t>
  </si>
  <si>
    <t>おがくず（アカハンノキ）</t>
  </si>
  <si>
    <t>老材（アメリカマツ）</t>
  </si>
  <si>
    <t>樹皮（ミズナラ）</t>
  </si>
  <si>
    <t>樹皮（ダグラスモミ）</t>
  </si>
  <si>
    <t>樹皮（アメリカマツ）</t>
  </si>
  <si>
    <t>樹皮（カラマツ）</t>
  </si>
  <si>
    <t>樹皮（オニヒバ）</t>
  </si>
  <si>
    <t>樹皮（パーク）</t>
  </si>
  <si>
    <t>500-</t>
  </si>
  <si>
    <t>木質部（ダグラスモミ）</t>
  </si>
  <si>
    <t>おがくず（レッドスギ）</t>
  </si>
  <si>
    <t>おがくず（ダグラスモミ）</t>
  </si>
  <si>
    <t>おがくず（ポンテロッサマツ）</t>
  </si>
  <si>
    <t>おがくず(広）</t>
  </si>
  <si>
    <t>おがくず(平均）</t>
  </si>
  <si>
    <t>仕上り水分%</t>
    <phoneticPr fontId="43"/>
  </si>
  <si>
    <t>②配合重量</t>
    <rPh sb="1" eb="3">
      <t>ハイゴウ</t>
    </rPh>
    <rPh sb="3" eb="5">
      <t>ジュウリョウ</t>
    </rPh>
    <phoneticPr fontId="43"/>
  </si>
  <si>
    <t>（２）       　　  選んだ原料の配合重量を②へ入れてください。</t>
    <rPh sb="22" eb="24">
      <t>ジュウリョウ</t>
    </rPh>
    <phoneticPr fontId="43"/>
  </si>
  <si>
    <t>りん酸%</t>
  </si>
  <si>
    <t>japan</t>
    <phoneticPr fontId="43"/>
  </si>
  <si>
    <t>〓肥 　料 　成　 分 　量〓　</t>
    <phoneticPr fontId="43"/>
  </si>
  <si>
    <t>堆肥配合から</t>
    <rPh sb="0" eb="2">
      <t>タイヒ</t>
    </rPh>
    <rPh sb="2" eb="4">
      <t>ハイゴウ</t>
    </rPh>
    <phoneticPr fontId="43"/>
  </si>
  <si>
    <t>ぼかし１号から</t>
    <rPh sb="4" eb="5">
      <t>ゴウ</t>
    </rPh>
    <phoneticPr fontId="43"/>
  </si>
  <si>
    <t>堆肥</t>
    <rPh sb="0" eb="2">
      <t>タイヒ</t>
    </rPh>
    <phoneticPr fontId="43"/>
  </si>
  <si>
    <t>アミノ酸</t>
    <rPh sb="3" eb="4">
      <t>サン</t>
    </rPh>
    <phoneticPr fontId="43"/>
  </si>
  <si>
    <t>基　肥</t>
    <rPh sb="0" eb="1">
      <t>モト</t>
    </rPh>
    <rPh sb="2" eb="3">
      <t>ヒ</t>
    </rPh>
    <phoneticPr fontId="43"/>
  </si>
  <si>
    <t>追肥</t>
    <rPh sb="0" eb="2">
      <t>ツイヒ</t>
    </rPh>
    <phoneticPr fontId="43"/>
  </si>
  <si>
    <r>
      <t>この色の資材の入れ替えを行う場合には、</t>
    </r>
    <r>
      <rPr>
        <b/>
        <sz val="14"/>
        <color indexed="10"/>
        <rFont val="Osaka"/>
        <family val="3"/>
        <charset val="128"/>
      </rPr>
      <t>必ず</t>
    </r>
    <r>
      <rPr>
        <b/>
        <sz val="14"/>
        <color indexed="8"/>
        <rFont val="Osaka"/>
        <family val="3"/>
        <charset val="128"/>
      </rPr>
      <t>上記の資材と同様なものを記入してください。</t>
    </r>
  </si>
  <si>
    <t>なっとく有機</t>
    <rPh sb="4" eb="6">
      <t>ユウキ</t>
    </rPh>
    <phoneticPr fontId="43"/>
  </si>
  <si>
    <t>〓施肥比率〓</t>
    <phoneticPr fontId="43"/>
  </si>
  <si>
    <t>Ｃ／Ｎ比</t>
    <rPh sb="3" eb="4">
      <t>ヒ</t>
    </rPh>
    <phoneticPr fontId="43"/>
  </si>
  <si>
    <t>k**9</t>
    <phoneticPr fontId="43"/>
  </si>
  <si>
    <t>*2*9</t>
    <phoneticPr fontId="43"/>
  </si>
  <si>
    <t>窒素定数</t>
    <rPh sb="0" eb="2">
      <t>チッソ</t>
    </rPh>
    <rPh sb="2" eb="4">
      <t>テイスウ</t>
    </rPh>
    <phoneticPr fontId="43"/>
  </si>
  <si>
    <t>SGR</t>
    <phoneticPr fontId="43"/>
  </si>
  <si>
    <t>メ モ</t>
    <phoneticPr fontId="43"/>
  </si>
  <si>
    <t>価　格</t>
    <rPh sb="0" eb="1">
      <t>アタイ</t>
    </rPh>
    <rPh sb="2" eb="3">
      <t>カク</t>
    </rPh>
    <phoneticPr fontId="43"/>
  </si>
  <si>
    <t>天然カリエース</t>
    <rPh sb="0" eb="2">
      <t>テンネン</t>
    </rPh>
    <phoneticPr fontId="43"/>
  </si>
  <si>
    <t>ｵｰｶﾞﾆｯｸ８５３</t>
    <phoneticPr fontId="43"/>
  </si>
  <si>
    <t>ｵｰｶﾞﾆｯｸ８１３</t>
    <phoneticPr fontId="43"/>
  </si>
  <si>
    <r>
      <t>P</t>
    </r>
    <r>
      <rPr>
        <sz val="1"/>
        <color indexed="9"/>
        <rFont val="ＭＳ ゴシック"/>
        <family val="3"/>
        <charset val="128"/>
      </rPr>
      <t>2</t>
    </r>
    <r>
      <rPr>
        <sz val="1"/>
        <color indexed="9"/>
        <rFont val="Osaka"/>
        <family val="3"/>
        <charset val="128"/>
      </rPr>
      <t>O</t>
    </r>
    <r>
      <rPr>
        <sz val="1"/>
        <color indexed="9"/>
        <rFont val="ＭＳ ゴシック"/>
        <family val="3"/>
        <charset val="128"/>
      </rPr>
      <t>5</t>
    </r>
    <r>
      <rPr>
        <sz val="1"/>
        <color indexed="9"/>
        <rFont val="Osaka"/>
        <family val="3"/>
        <charset val="128"/>
      </rPr>
      <t>%</t>
    </r>
  </si>
  <si>
    <r>
      <t>K</t>
    </r>
    <r>
      <rPr>
        <sz val="1"/>
        <color indexed="9"/>
        <rFont val="ＭＳ ゴシック"/>
        <family val="3"/>
        <charset val="128"/>
      </rPr>
      <t>2</t>
    </r>
    <r>
      <rPr>
        <sz val="1"/>
        <color indexed="9"/>
        <rFont val="Osaka"/>
        <family val="3"/>
        <charset val="128"/>
      </rPr>
      <t>O%</t>
    </r>
  </si>
  <si>
    <r>
      <t>P</t>
    </r>
    <r>
      <rPr>
        <sz val="1"/>
        <color indexed="9"/>
        <rFont val="ＭＳ ゴシック"/>
        <family val="3"/>
        <charset val="128"/>
      </rPr>
      <t>2</t>
    </r>
    <r>
      <rPr>
        <sz val="1"/>
        <color indexed="9"/>
        <rFont val="Osaka"/>
        <family val="3"/>
        <charset val="128"/>
      </rPr>
      <t>O</t>
    </r>
    <r>
      <rPr>
        <sz val="1"/>
        <color indexed="9"/>
        <rFont val="ＭＳ ゴシック"/>
        <family val="3"/>
        <charset val="128"/>
      </rPr>
      <t>5</t>
    </r>
  </si>
  <si>
    <r>
      <t>K</t>
    </r>
    <r>
      <rPr>
        <sz val="1"/>
        <color indexed="9"/>
        <rFont val="ＭＳ ゴシック"/>
        <family val="3"/>
        <charset val="128"/>
      </rPr>
      <t>2</t>
    </r>
    <r>
      <rPr>
        <sz val="1"/>
        <color indexed="9"/>
        <rFont val="Osaka"/>
        <family val="3"/>
        <charset val="128"/>
      </rPr>
      <t>O</t>
    </r>
  </si>
  <si>
    <t>ver1.14</t>
    <phoneticPr fontId="43"/>
  </si>
  <si>
    <t>わたみ油かす</t>
    <phoneticPr fontId="43"/>
  </si>
  <si>
    <t>（１）         　　下の表から原材料を選び、そのNo.を①にお入れください。</t>
    <phoneticPr fontId="43"/>
  </si>
  <si>
    <t>Ver.2.12(psp6332)</t>
    <phoneticPr fontId="43"/>
  </si>
  <si>
    <t>（１）         　　下の表から原材料を選び、そのNo.を①にお入れください。</t>
    <phoneticPr fontId="43"/>
  </si>
  <si>
    <t>（４）　　　　　　　仕上りの水分が分かれば仕上り水分の％を入力ください。</t>
    <rPh sb="10" eb="12">
      <t>シアガ</t>
    </rPh>
    <rPh sb="14" eb="16">
      <t>スイブン</t>
    </rPh>
    <rPh sb="17" eb="18">
      <t>ワ</t>
    </rPh>
    <rPh sb="21" eb="23">
      <t>シアガ</t>
    </rPh>
    <rPh sb="24" eb="26">
      <t>スイブン</t>
    </rPh>
    <rPh sb="29" eb="31">
      <t>ニュウリョク</t>
    </rPh>
    <phoneticPr fontId="43"/>
  </si>
  <si>
    <t>（３）         　　 水分率が分かれば③へお入れください。</t>
    <phoneticPr fontId="43"/>
  </si>
  <si>
    <t>Ver.2.12(psp6332)</t>
    <phoneticPr fontId="43"/>
  </si>
  <si>
    <t>全窒素%</t>
    <phoneticPr fontId="43"/>
  </si>
  <si>
    <t>鶏ふん</t>
    <phoneticPr fontId="43"/>
  </si>
  <si>
    <t>豚ふん</t>
    <phoneticPr fontId="43"/>
  </si>
  <si>
    <t>米ぬか</t>
    <phoneticPr fontId="43"/>
  </si>
  <si>
    <t>ハクサイ</t>
    <phoneticPr fontId="43"/>
  </si>
  <si>
    <t>わたみ油かす</t>
  </si>
  <si>
    <t>No.</t>
    <phoneticPr fontId="43"/>
  </si>
  <si>
    <t>つるエンドウ（成熟期、さやを除く）</t>
    <phoneticPr fontId="43"/>
  </si>
  <si>
    <t>乾血粉</t>
    <phoneticPr fontId="43"/>
  </si>
  <si>
    <t>水＆く溶性石灰pH</t>
    <phoneticPr fontId="43"/>
  </si>
  <si>
    <t>適応土壌pH6.7以下</t>
    <phoneticPr fontId="43"/>
  </si>
  <si>
    <t>適応土壌pH4.0-8.0</t>
    <phoneticPr fontId="43"/>
  </si>
  <si>
    <t>適応土壌pH7.0以下</t>
    <phoneticPr fontId="43"/>
  </si>
  <si>
    <t>ver1.14</t>
    <phoneticPr fontId="43"/>
  </si>
</sst>
</file>

<file path=xl/styles.xml><?xml version="1.0" encoding="utf-8"?>
<styleSheet xmlns="http://schemas.openxmlformats.org/spreadsheetml/2006/main">
  <numFmts count="12">
    <numFmt numFmtId="5" formatCode="&quot;¥&quot;#,##0;&quot;¥&quot;\-#,##0"/>
    <numFmt numFmtId="176" formatCode="0.0_ "/>
    <numFmt numFmtId="177" formatCode="0.0"/>
    <numFmt numFmtId="178" formatCode="0.0%"/>
    <numFmt numFmtId="179" formatCode="0.00_);[Red]\(0.00\)"/>
    <numFmt numFmtId="180" formatCode="0.0_);[Red]\(0.0\)"/>
    <numFmt numFmtId="181" formatCode="0_);[Red]\(0\)"/>
    <numFmt numFmtId="182" formatCode="0.000%"/>
    <numFmt numFmtId="183" formatCode="0.0000%"/>
    <numFmt numFmtId="184" formatCode="0_ "/>
    <numFmt numFmtId="185" formatCode="#,##0.0;[Red]\-#,##0.0"/>
    <numFmt numFmtId="186" formatCode="#,##0.0;[Red]&quot;\-&quot;#,##0.0"/>
  </numFmts>
  <fonts count="71">
    <font>
      <sz val="12"/>
      <name val="Osaka"/>
      <family val="3"/>
      <charset val="128"/>
    </font>
    <font>
      <sz val="12"/>
      <color indexed="10"/>
      <name val="Osaka"/>
      <family val="3"/>
      <charset val="128"/>
    </font>
    <font>
      <b/>
      <sz val="12"/>
      <color indexed="10"/>
      <name val="Osaka"/>
      <family val="3"/>
      <charset val="128"/>
    </font>
    <font>
      <sz val="9"/>
      <color indexed="8"/>
      <name val="Osaka"/>
      <family val="3"/>
      <charset val="128"/>
    </font>
    <font>
      <sz val="9"/>
      <name val="Osaka"/>
      <family val="3"/>
      <charset val="128"/>
    </font>
    <font>
      <sz val="1"/>
      <color indexed="9"/>
      <name val="Osaka"/>
      <family val="3"/>
      <charset val="128"/>
    </font>
    <font>
      <sz val="11"/>
      <name val="Osaka"/>
      <family val="3"/>
      <charset val="128"/>
    </font>
    <font>
      <sz val="10"/>
      <name val="Osaka"/>
      <family val="3"/>
      <charset val="128"/>
    </font>
    <font>
      <sz val="7"/>
      <name val="Osaka"/>
      <family val="3"/>
      <charset val="128"/>
    </font>
    <font>
      <b/>
      <sz val="11"/>
      <color indexed="10"/>
      <name val="Osaka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Osaka"/>
      <family val="3"/>
      <charset val="128"/>
    </font>
    <font>
      <sz val="11"/>
      <color indexed="12"/>
      <name val="Osaka"/>
      <family val="3"/>
      <charset val="128"/>
    </font>
    <font>
      <sz val="11"/>
      <color indexed="10"/>
      <name val="Osaka"/>
      <family val="3"/>
      <charset val="128"/>
    </font>
    <font>
      <sz val="9"/>
      <color indexed="12"/>
      <name val="Osaka"/>
      <family val="3"/>
      <charset val="128"/>
    </font>
    <font>
      <sz val="9"/>
      <color indexed="10"/>
      <name val="Osaka"/>
      <family val="3"/>
      <charset val="128"/>
    </font>
    <font>
      <sz val="10"/>
      <color indexed="12"/>
      <name val="Osaka"/>
      <family val="3"/>
      <charset val="128"/>
    </font>
    <font>
      <sz val="10"/>
      <color indexed="10"/>
      <name val="Osaka"/>
      <family val="3"/>
      <charset val="128"/>
    </font>
    <font>
      <sz val="8"/>
      <name val="Osaka"/>
      <family val="3"/>
      <charset val="128"/>
    </font>
    <font>
      <sz val="12"/>
      <color indexed="48"/>
      <name val="Osaka"/>
      <family val="3"/>
      <charset val="128"/>
    </font>
    <font>
      <sz val="12"/>
      <color indexed="57"/>
      <name val="Osaka"/>
      <family val="3"/>
      <charset val="128"/>
    </font>
    <font>
      <sz val="12"/>
      <color indexed="12"/>
      <name val="Osaka"/>
      <family val="3"/>
      <charset val="128"/>
    </font>
    <font>
      <sz val="11"/>
      <color indexed="57"/>
      <name val="Osaka"/>
      <family val="3"/>
      <charset val="128"/>
    </font>
    <font>
      <b/>
      <sz val="12"/>
      <color indexed="10"/>
      <name val="NSimSun"/>
      <family val="3"/>
      <charset val="134"/>
    </font>
    <font>
      <sz val="10"/>
      <color indexed="10"/>
      <name val="HGPｺﾞｼｯｸE"/>
      <family val="3"/>
      <charset val="128"/>
    </font>
    <font>
      <sz val="12"/>
      <color indexed="10"/>
      <name val="HGPｺﾞｼｯｸE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9"/>
      <name val="Osaka"/>
      <family val="3"/>
      <charset val="128"/>
    </font>
    <font>
      <sz val="8"/>
      <color indexed="12"/>
      <name val="Osaka"/>
      <family val="3"/>
      <charset val="128"/>
    </font>
    <font>
      <sz val="14"/>
      <name val="Osaka"/>
      <family val="3"/>
      <charset val="128"/>
    </font>
    <font>
      <b/>
      <sz val="14"/>
      <color indexed="10"/>
      <name val="Osaka"/>
      <family val="3"/>
      <charset val="128"/>
    </font>
    <font>
      <b/>
      <sz val="14"/>
      <color indexed="10"/>
      <name val="NSimSun"/>
      <family val="3"/>
      <charset val="134"/>
    </font>
    <font>
      <b/>
      <sz val="14"/>
      <color indexed="8"/>
      <name val="Osaka"/>
      <family val="3"/>
      <charset val="128"/>
    </font>
    <font>
      <sz val="14"/>
      <color indexed="9"/>
      <name val="Osaka"/>
      <family val="3"/>
      <charset val="128"/>
    </font>
    <font>
      <sz val="14"/>
      <color indexed="10"/>
      <name val="Osaka"/>
      <family val="3"/>
      <charset val="128"/>
    </font>
    <font>
      <b/>
      <sz val="9"/>
      <color indexed="10"/>
      <name val="Osaka"/>
      <family val="3"/>
      <charset val="128"/>
    </font>
    <font>
      <sz val="12"/>
      <color indexed="10"/>
      <name val="mspgothic"/>
      <family val="3"/>
      <charset val="128"/>
    </font>
    <font>
      <sz val="12"/>
      <name val="mspgothic"/>
      <family val="3"/>
      <charset val="128"/>
    </font>
    <font>
      <sz val="1"/>
      <color indexed="9"/>
      <name val="ＭＳ ゴシック"/>
      <family val="3"/>
      <charset val="128"/>
    </font>
    <font>
      <b/>
      <sz val="11"/>
      <name val="Osaka"/>
      <family val="3"/>
      <charset val="128"/>
    </font>
    <font>
      <sz val="12"/>
      <color rgb="FFFF0000"/>
      <name val="Osaka"/>
      <family val="3"/>
      <charset val="128"/>
    </font>
    <font>
      <sz val="11"/>
      <color rgb="FFFF0000"/>
      <name val="Osaka"/>
      <family val="3"/>
      <charset val="128"/>
    </font>
    <font>
      <b/>
      <sz val="12"/>
      <color rgb="FFFF0000"/>
      <name val="Osaka"/>
      <family val="3"/>
      <charset val="128"/>
    </font>
    <font>
      <sz val="11"/>
      <color theme="0"/>
      <name val="Osaka"/>
      <family val="3"/>
      <charset val="128"/>
    </font>
    <font>
      <sz val="12"/>
      <color theme="0"/>
      <name val="Osaka"/>
      <family val="3"/>
      <charset val="128"/>
    </font>
    <font>
      <sz val="1"/>
      <color theme="0"/>
      <name val="Osaka"/>
      <family val="3"/>
      <charset val="128"/>
    </font>
    <font>
      <sz val="14"/>
      <color theme="0"/>
      <name val="Osaka"/>
      <family val="3"/>
      <charset val="128"/>
    </font>
    <font>
      <sz val="9"/>
      <color theme="1"/>
      <name val="Osaka"/>
      <family val="3"/>
      <charset val="128"/>
    </font>
    <font>
      <sz val="1"/>
      <color rgb="FFFF0000"/>
      <name val="Osaka"/>
      <family val="3"/>
      <charset val="128"/>
    </font>
    <font>
      <b/>
      <sz val="11"/>
      <color rgb="FFFF0000"/>
      <name val="Osaka"/>
      <family val="3"/>
      <charset val="128"/>
    </font>
    <font>
      <sz val="11"/>
      <color theme="1"/>
      <name val="Osaka"/>
      <family val="3"/>
      <charset val="128"/>
    </font>
    <font>
      <b/>
      <sz val="11"/>
      <color theme="1"/>
      <name val="Osaka"/>
      <family val="3"/>
      <charset val="128"/>
    </font>
    <font>
      <sz val="12"/>
      <color theme="1"/>
      <name val="Osaka"/>
      <family val="3"/>
      <charset val="128"/>
    </font>
    <font>
      <sz val="11"/>
      <color indexed="10"/>
      <name val="HGPｺﾞｼｯｸE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79998168889431442"/>
        <bgColor indexed="64"/>
      </patternFill>
    </fill>
  </fills>
  <borders count="20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40"/>
      </right>
      <top style="medium">
        <color indexed="64"/>
      </top>
      <bottom style="thin">
        <color indexed="40"/>
      </bottom>
      <diagonal/>
    </border>
    <border>
      <left style="thin">
        <color indexed="40"/>
      </left>
      <right style="thin">
        <color indexed="40"/>
      </right>
      <top style="medium">
        <color indexed="64"/>
      </top>
      <bottom style="thin">
        <color indexed="40"/>
      </bottom>
      <diagonal/>
    </border>
    <border>
      <left style="thin">
        <color indexed="40"/>
      </left>
      <right/>
      <top style="medium">
        <color indexed="64"/>
      </top>
      <bottom style="thin">
        <color indexed="4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40"/>
      </bottom>
      <diagonal/>
    </border>
    <border>
      <left/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0"/>
      </left>
      <right/>
      <top style="thin">
        <color indexed="40"/>
      </top>
      <bottom style="thin">
        <color indexed="40"/>
      </bottom>
      <diagonal/>
    </border>
    <border>
      <left style="medium">
        <color indexed="64"/>
      </left>
      <right style="medium">
        <color indexed="64"/>
      </right>
      <top style="thin">
        <color indexed="40"/>
      </top>
      <bottom style="thin">
        <color indexed="40"/>
      </bottom>
      <diagonal/>
    </border>
    <border>
      <left/>
      <right style="thin">
        <color indexed="40"/>
      </right>
      <top style="thin">
        <color indexed="40"/>
      </top>
      <bottom style="medium">
        <color indexed="64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medium">
        <color indexed="64"/>
      </bottom>
      <diagonal/>
    </border>
    <border>
      <left style="thin">
        <color indexed="40"/>
      </left>
      <right/>
      <top style="thin">
        <color indexed="4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4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/>
      <bottom style="medium">
        <color indexed="57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10"/>
      </bottom>
      <diagonal/>
    </border>
    <border>
      <left/>
      <right style="medium">
        <color indexed="64"/>
      </right>
      <top style="thin">
        <color indexed="10"/>
      </top>
      <bottom style="thin">
        <color indexed="10"/>
      </bottom>
      <diagonal/>
    </border>
    <border>
      <left/>
      <right style="medium">
        <color indexed="64"/>
      </right>
      <top style="thin">
        <color indexed="1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10"/>
      </bottom>
      <diagonal/>
    </border>
    <border>
      <left/>
      <right style="medium">
        <color indexed="64"/>
      </right>
      <top style="medium">
        <color indexed="10"/>
      </top>
      <bottom style="thin">
        <color indexed="10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64"/>
      </right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ck">
        <color indexed="10"/>
      </right>
      <top/>
      <bottom style="thin">
        <color indexed="10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ck">
        <color indexed="8"/>
      </right>
      <top/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ck">
        <color indexed="10"/>
      </right>
      <top style="thin">
        <color indexed="1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57"/>
      </top>
      <bottom style="dotted">
        <color indexed="64"/>
      </bottom>
      <diagonal/>
    </border>
    <border>
      <left/>
      <right style="medium">
        <color indexed="64"/>
      </right>
      <top style="medium">
        <color indexed="57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thin">
        <color indexed="1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10"/>
      </bottom>
      <diagonal/>
    </border>
    <border>
      <left/>
      <right style="medium">
        <color indexed="1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10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dashed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dashed">
        <color indexed="64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ck">
        <color indexed="1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ck">
        <color indexed="10"/>
      </right>
      <top style="thick">
        <color indexed="10"/>
      </top>
      <bottom style="thin">
        <color indexed="10"/>
      </bottom>
      <diagonal/>
    </border>
    <border>
      <left/>
      <right style="medium">
        <color rgb="FFFF0000"/>
      </right>
      <top/>
      <bottom style="thin">
        <color indexed="8"/>
      </bottom>
      <diagonal/>
    </border>
    <border>
      <left style="medium">
        <color rgb="FFFF0000"/>
      </left>
      <right style="thick">
        <color indexed="10"/>
      </right>
      <top style="thin">
        <color indexed="10"/>
      </top>
      <bottom style="thin">
        <color indexed="1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thin">
        <color indexed="10"/>
      </right>
      <top/>
      <bottom style="medium">
        <color rgb="FFFF0000"/>
      </bottom>
      <diagonal/>
    </border>
    <border>
      <left style="thin">
        <color indexed="1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indexed="10"/>
      </right>
      <top style="thin">
        <color indexed="10"/>
      </top>
      <bottom style="thick">
        <color rgb="FFFF0000"/>
      </bottom>
      <diagonal/>
    </border>
    <border>
      <left style="thin">
        <color indexed="10"/>
      </left>
      <right style="thick">
        <color indexed="10"/>
      </right>
      <top style="thin">
        <color indexed="10"/>
      </top>
      <bottom style="thick">
        <color rgb="FFFF0000"/>
      </bottom>
      <diagonal/>
    </border>
    <border>
      <left style="thick">
        <color indexed="10"/>
      </left>
      <right style="thin">
        <color indexed="64"/>
      </right>
      <top style="thin">
        <color indexed="8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ck">
        <color theme="1"/>
      </bottom>
      <diagonal/>
    </border>
    <border>
      <left style="thin">
        <color indexed="64"/>
      </left>
      <right style="thick">
        <color indexed="8"/>
      </right>
      <top style="thin">
        <color indexed="8"/>
      </top>
      <bottom style="thick">
        <color theme="1"/>
      </bottom>
      <diagonal/>
    </border>
    <border>
      <left style="medium">
        <color rgb="FFFF0000"/>
      </left>
      <right style="thick">
        <color indexed="10"/>
      </right>
      <top style="thick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indexed="8"/>
      </top>
      <bottom style="thick">
        <color theme="1"/>
      </bottom>
      <diagonal/>
    </border>
    <border>
      <left style="medium">
        <color rgb="FFFF0000"/>
      </left>
      <right style="thick">
        <color rgb="FFFF0000"/>
      </right>
      <top style="thin">
        <color indexed="10"/>
      </top>
      <bottom style="thick">
        <color rgb="FFFF0000"/>
      </bottom>
      <diagonal/>
    </border>
    <border>
      <left style="medium">
        <color rgb="FFFF0000"/>
      </left>
      <right style="thick">
        <color indexed="10"/>
      </right>
      <top style="thin">
        <color indexed="1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 style="thick">
        <color theme="1"/>
      </top>
      <bottom style="medium">
        <color rgb="FFFF0000"/>
      </bottom>
      <diagonal/>
    </border>
    <border>
      <left/>
      <right style="thin">
        <color indexed="64"/>
      </right>
      <top style="thick">
        <color theme="1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 style="thick">
        <color indexed="8"/>
      </bottom>
      <diagonal/>
    </border>
    <border>
      <left style="thin">
        <color indexed="64"/>
      </left>
      <right style="thick">
        <color indexed="8"/>
      </right>
      <top style="thick">
        <color theme="1"/>
      </top>
      <bottom style="thick">
        <color indexed="8"/>
      </bottom>
      <diagonal/>
    </border>
    <border>
      <left style="medium">
        <color rgb="FFFF0000"/>
      </left>
      <right style="thin">
        <color indexed="10"/>
      </right>
      <top style="thick">
        <color rgb="FFFF0000"/>
      </top>
      <bottom style="medium">
        <color rgb="FFFF0000"/>
      </bottom>
      <diagonal/>
    </border>
    <border>
      <left style="thin">
        <color indexed="10"/>
      </left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 style="medium">
        <color theme="1"/>
      </left>
      <right style="thin">
        <color theme="1"/>
      </right>
      <top style="thick">
        <color indexed="8"/>
      </top>
      <bottom style="thick">
        <color indexed="8"/>
      </bottom>
      <diagonal/>
    </border>
    <border>
      <left style="thin">
        <color theme="1"/>
      </left>
      <right style="thin">
        <color theme="1"/>
      </right>
      <top style="thick">
        <color indexed="8"/>
      </top>
      <bottom style="thick">
        <color indexed="8"/>
      </bottom>
      <diagonal/>
    </border>
    <border>
      <left style="thin">
        <color theme="1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rgb="FFFF0000"/>
      </bottom>
      <diagonal/>
    </border>
    <border>
      <left/>
      <right style="medium">
        <color rgb="FFFF0000"/>
      </right>
      <top style="medium">
        <color indexed="64"/>
      </top>
      <bottom style="medium">
        <color rgb="FFFF0000"/>
      </bottom>
      <diagonal/>
    </border>
  </borders>
  <cellStyleXfs count="44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9" fontId="42" fillId="0" borderId="0" applyFont="0" applyFill="0" applyBorder="0" applyAlignment="0" applyProtection="0"/>
    <xf numFmtId="0" fontId="42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42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593">
    <xf numFmtId="0" fontId="0" fillId="0" borderId="0" xfId="0"/>
    <xf numFmtId="0" fontId="6" fillId="0" borderId="10" xfId="0" applyFont="1" applyBorder="1" applyAlignment="1" applyProtection="1">
      <alignment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/>
      <protection hidden="1"/>
    </xf>
    <xf numFmtId="0" fontId="6" fillId="0" borderId="13" xfId="0" applyFont="1" applyBorder="1" applyAlignment="1" applyProtection="1">
      <alignment horizontal="center"/>
      <protection hidden="1"/>
    </xf>
    <xf numFmtId="0" fontId="28" fillId="0" borderId="14" xfId="0" applyFont="1" applyBorder="1" applyAlignment="1" applyProtection="1">
      <alignment horizontal="center" vertical="center"/>
      <protection hidden="1"/>
    </xf>
    <xf numFmtId="0" fontId="29" fillId="0" borderId="15" xfId="0" applyFont="1" applyBorder="1" applyAlignment="1" applyProtection="1">
      <alignment horizontal="center" vertical="center"/>
      <protection hidden="1"/>
    </xf>
    <xf numFmtId="0" fontId="28" fillId="0" borderId="14" xfId="0" applyNumberFormat="1" applyFont="1" applyBorder="1" applyAlignment="1" applyProtection="1">
      <alignment horizontal="center" vertical="center"/>
      <protection hidden="1"/>
    </xf>
    <xf numFmtId="0" fontId="29" fillId="0" borderId="15" xfId="0" applyNumberFormat="1" applyFont="1" applyBorder="1" applyAlignment="1" applyProtection="1">
      <alignment horizontal="center" vertical="center"/>
      <protection hidden="1"/>
    </xf>
    <xf numFmtId="0" fontId="29" fillId="24" borderId="15" xfId="0" applyNumberFormat="1" applyFont="1" applyFill="1" applyBorder="1" applyAlignment="1" applyProtection="1">
      <alignment horizontal="center" vertical="center"/>
      <protection hidden="1"/>
    </xf>
    <xf numFmtId="1" fontId="28" fillId="24" borderId="14" xfId="0" applyNumberFormat="1" applyFont="1" applyFill="1" applyBorder="1" applyAlignment="1" applyProtection="1">
      <alignment horizontal="center" vertical="center"/>
      <protection hidden="1"/>
    </xf>
    <xf numFmtId="1" fontId="29" fillId="24" borderId="15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/>
      <protection hidden="1"/>
    </xf>
    <xf numFmtId="2" fontId="4" fillId="0" borderId="12" xfId="0" applyNumberFormat="1" applyFont="1" applyBorder="1" applyAlignment="1" applyProtection="1">
      <alignment horizontal="center" vertical="center"/>
      <protection hidden="1"/>
    </xf>
    <xf numFmtId="2" fontId="30" fillId="0" borderId="12" xfId="0" applyNumberFormat="1" applyFont="1" applyBorder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horizontal="center"/>
      <protection hidden="1"/>
    </xf>
    <xf numFmtId="0" fontId="6" fillId="0" borderId="16" xfId="0" applyFont="1" applyBorder="1" applyAlignment="1" applyProtection="1">
      <alignment horizontal="center"/>
      <protection hidden="1"/>
    </xf>
    <xf numFmtId="0" fontId="7" fillId="0" borderId="16" xfId="0" applyFont="1" applyBorder="1" applyAlignment="1" applyProtection="1">
      <alignment horizontal="center"/>
      <protection hidden="1"/>
    </xf>
    <xf numFmtId="2" fontId="4" fillId="0" borderId="18" xfId="0" applyNumberFormat="1" applyFont="1" applyBorder="1" applyAlignment="1" applyProtection="1">
      <alignment horizontal="center" vertical="center"/>
      <protection hidden="1"/>
    </xf>
    <xf numFmtId="2" fontId="31" fillId="0" borderId="19" xfId="0" applyNumberFormat="1" applyFont="1" applyBorder="1" applyAlignment="1" applyProtection="1">
      <alignment horizontal="center" vertical="center"/>
      <protection hidden="1"/>
    </xf>
    <xf numFmtId="0" fontId="4" fillId="0" borderId="20" xfId="0" applyNumberFormat="1" applyFont="1" applyBorder="1" applyAlignment="1" applyProtection="1">
      <alignment horizontal="center" vertical="center"/>
      <protection hidden="1"/>
    </xf>
    <xf numFmtId="0" fontId="35" fillId="0" borderId="21" xfId="0" applyNumberFormat="1" applyFont="1" applyBorder="1" applyAlignment="1" applyProtection="1">
      <alignment horizontal="center" vertical="center"/>
      <protection hidden="1"/>
    </xf>
    <xf numFmtId="0" fontId="35" fillId="0" borderId="22" xfId="0" applyNumberFormat="1" applyFont="1" applyBorder="1" applyAlignment="1" applyProtection="1">
      <alignment horizontal="center" vertical="center"/>
      <protection hidden="1"/>
    </xf>
    <xf numFmtId="0" fontId="35" fillId="0" borderId="23" xfId="0" applyNumberFormat="1" applyFont="1" applyBorder="1" applyAlignment="1" applyProtection="1">
      <alignment horizontal="center" vertical="center"/>
      <protection hidden="1"/>
    </xf>
    <xf numFmtId="0" fontId="35" fillId="0" borderId="24" xfId="0" applyNumberFormat="1" applyFont="1" applyBorder="1" applyAlignment="1" applyProtection="1">
      <alignment horizontal="center" vertical="center"/>
      <protection hidden="1"/>
    </xf>
    <xf numFmtId="0" fontId="35" fillId="0" borderId="25" xfId="0" applyNumberFormat="1" applyFont="1" applyBorder="1" applyAlignment="1" applyProtection="1">
      <alignment horizontal="center" vertical="center"/>
      <protection hidden="1"/>
    </xf>
    <xf numFmtId="0" fontId="35" fillId="0" borderId="26" xfId="0" applyNumberFormat="1" applyFont="1" applyBorder="1" applyAlignment="1" applyProtection="1">
      <alignment horizontal="center" vertical="center"/>
      <protection hidden="1"/>
    </xf>
    <xf numFmtId="0" fontId="35" fillId="0" borderId="27" xfId="0" applyNumberFormat="1" applyFont="1" applyBorder="1" applyAlignment="1" applyProtection="1">
      <alignment horizontal="center" vertical="center"/>
      <protection hidden="1"/>
    </xf>
    <xf numFmtId="0" fontId="35" fillId="0" borderId="28" xfId="0" applyNumberFormat="1" applyFont="1" applyBorder="1" applyAlignment="1" applyProtection="1">
      <alignment horizontal="center" vertical="center"/>
      <protection hidden="1"/>
    </xf>
    <xf numFmtId="0" fontId="35" fillId="0" borderId="29" xfId="0" applyNumberFormat="1" applyFont="1" applyBorder="1" applyAlignment="1" applyProtection="1">
      <alignment horizontal="center" vertical="center"/>
      <protection hidden="1"/>
    </xf>
    <xf numFmtId="0" fontId="35" fillId="0" borderId="30" xfId="0" applyNumberFormat="1" applyFont="1" applyBorder="1" applyAlignment="1" applyProtection="1">
      <alignment horizontal="center" vertical="center"/>
      <protection hidden="1"/>
    </xf>
    <xf numFmtId="0" fontId="35" fillId="0" borderId="31" xfId="0" applyNumberFormat="1" applyFont="1" applyBorder="1" applyAlignment="1" applyProtection="1">
      <alignment horizontal="center" vertical="center"/>
      <protection hidden="1"/>
    </xf>
    <xf numFmtId="0" fontId="35" fillId="0" borderId="32" xfId="0" applyNumberFormat="1" applyFont="1" applyBorder="1" applyAlignment="1" applyProtection="1">
      <alignment horizontal="center" vertical="center"/>
      <protection hidden="1"/>
    </xf>
    <xf numFmtId="1" fontId="1" fillId="0" borderId="0" xfId="0" applyNumberFormat="1" applyFont="1" applyBorder="1" applyAlignment="1" applyProtection="1">
      <alignment horizontal="center" vertical="center"/>
      <protection hidden="1"/>
    </xf>
    <xf numFmtId="0" fontId="1" fillId="0" borderId="0" xfId="0" applyNumberFormat="1" applyFont="1" applyBorder="1" applyAlignment="1" applyProtection="1">
      <alignment horizontal="center" vertical="center"/>
      <protection hidden="1"/>
    </xf>
    <xf numFmtId="1" fontId="0" fillId="0" borderId="16" xfId="0" applyNumberFormat="1" applyFont="1" applyBorder="1" applyAlignment="1" applyProtection="1">
      <alignment horizontal="center" vertical="center"/>
      <protection hidden="1"/>
    </xf>
    <xf numFmtId="1" fontId="0" fillId="0" borderId="33" xfId="0" applyNumberFormat="1" applyFont="1" applyBorder="1" applyAlignment="1" applyProtection="1">
      <alignment horizontal="center" vertical="center"/>
      <protection hidden="1"/>
    </xf>
    <xf numFmtId="0" fontId="1" fillId="0" borderId="16" xfId="0" applyNumberFormat="1" applyFont="1" applyBorder="1" applyAlignment="1" applyProtection="1">
      <alignment horizontal="center" vertical="center"/>
      <protection hidden="1"/>
    </xf>
    <xf numFmtId="0" fontId="31" fillId="0" borderId="34" xfId="0" applyFont="1" applyBorder="1" applyAlignment="1" applyProtection="1">
      <alignment horizontal="center"/>
      <protection hidden="1"/>
    </xf>
    <xf numFmtId="178" fontId="4" fillId="0" borderId="35" xfId="0" applyNumberFormat="1" applyFont="1" applyBorder="1" applyAlignment="1" applyProtection="1">
      <alignment horizontal="center"/>
      <protection hidden="1"/>
    </xf>
    <xf numFmtId="178" fontId="4" fillId="0" borderId="36" xfId="0" applyNumberFormat="1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31" fillId="0" borderId="37" xfId="0" applyFont="1" applyBorder="1" applyAlignment="1" applyProtection="1">
      <alignment horizontal="center"/>
      <protection hidden="1"/>
    </xf>
    <xf numFmtId="178" fontId="4" fillId="0" borderId="38" xfId="0" applyNumberFormat="1" applyFont="1" applyBorder="1" applyAlignment="1" applyProtection="1">
      <alignment horizontal="center"/>
      <protection hidden="1"/>
    </xf>
    <xf numFmtId="178" fontId="4" fillId="0" borderId="39" xfId="0" applyNumberFormat="1" applyFont="1" applyBorder="1" applyAlignment="1" applyProtection="1">
      <alignment horizontal="center"/>
      <protection hidden="1"/>
    </xf>
    <xf numFmtId="178" fontId="4" fillId="0" borderId="40" xfId="0" applyNumberFormat="1" applyFont="1" applyBorder="1" applyAlignment="1" applyProtection="1">
      <alignment horizontal="center"/>
      <protection hidden="1"/>
    </xf>
    <xf numFmtId="0" fontId="31" fillId="0" borderId="41" xfId="0" applyFont="1" applyBorder="1" applyAlignment="1" applyProtection="1">
      <alignment horizontal="center"/>
      <protection hidden="1"/>
    </xf>
    <xf numFmtId="178" fontId="4" fillId="0" borderId="42" xfId="0" applyNumberFormat="1" applyFont="1" applyBorder="1" applyAlignment="1" applyProtection="1">
      <alignment horizontal="center"/>
      <protection hidden="1"/>
    </xf>
    <xf numFmtId="178" fontId="4" fillId="0" borderId="43" xfId="0" applyNumberFormat="1" applyFont="1" applyBorder="1" applyAlignment="1" applyProtection="1">
      <alignment horizontal="center"/>
      <protection hidden="1"/>
    </xf>
    <xf numFmtId="178" fontId="4" fillId="0" borderId="44" xfId="0" applyNumberFormat="1" applyFont="1" applyBorder="1" applyAlignment="1" applyProtection="1">
      <alignment horizontal="center"/>
      <protection hidden="1"/>
    </xf>
    <xf numFmtId="178" fontId="4" fillId="0" borderId="45" xfId="0" applyNumberFormat="1" applyFont="1" applyBorder="1" applyAlignment="1" applyProtection="1">
      <alignment horizontal="center"/>
      <protection hidden="1"/>
    </xf>
    <xf numFmtId="178" fontId="4" fillId="0" borderId="46" xfId="0" applyNumberFormat="1" applyFont="1" applyBorder="1" applyAlignment="1" applyProtection="1">
      <alignment horizontal="center"/>
      <protection hidden="1"/>
    </xf>
    <xf numFmtId="178" fontId="4" fillId="0" borderId="47" xfId="0" applyNumberFormat="1" applyFont="1" applyBorder="1" applyAlignment="1" applyProtection="1">
      <alignment horizontal="center"/>
      <protection hidden="1"/>
    </xf>
    <xf numFmtId="178" fontId="4" fillId="0" borderId="48" xfId="0" applyNumberFormat="1" applyFont="1" applyBorder="1" applyAlignment="1" applyProtection="1">
      <alignment horizontal="center"/>
      <protection hidden="1"/>
    </xf>
    <xf numFmtId="178" fontId="4" fillId="0" borderId="49" xfId="0" applyNumberFormat="1" applyFont="1" applyBorder="1" applyAlignment="1" applyProtection="1">
      <alignment horizontal="center"/>
      <protection hidden="1"/>
    </xf>
    <xf numFmtId="0" fontId="3" fillId="0" borderId="50" xfId="0" applyFont="1" applyBorder="1" applyAlignment="1" applyProtection="1">
      <alignment horizontal="center"/>
      <protection hidden="1"/>
    </xf>
    <xf numFmtId="0" fontId="31" fillId="0" borderId="51" xfId="0" applyFont="1" applyBorder="1" applyAlignment="1" applyProtection="1">
      <alignment horizontal="center"/>
      <protection hidden="1"/>
    </xf>
    <xf numFmtId="178" fontId="4" fillId="0" borderId="52" xfId="0" applyNumberFormat="1" applyFont="1" applyBorder="1" applyAlignment="1" applyProtection="1">
      <alignment horizontal="center"/>
      <protection hidden="1"/>
    </xf>
    <xf numFmtId="0" fontId="4" fillId="0" borderId="5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5" fontId="0" fillId="0" borderId="0" xfId="0" applyNumberFormat="1" applyAlignment="1" applyProtection="1">
      <alignment horizontal="center"/>
      <protection hidden="1"/>
    </xf>
    <xf numFmtId="2" fontId="7" fillId="0" borderId="0" xfId="0" applyNumberFormat="1" applyFont="1" applyAlignment="1" applyProtection="1">
      <alignment horizontal="center"/>
      <protection hidden="1"/>
    </xf>
    <xf numFmtId="180" fontId="5" fillId="0" borderId="0" xfId="0" applyNumberFormat="1" applyFont="1" applyBorder="1" applyAlignment="1" applyProtection="1">
      <alignment horizontal="right" vertical="center"/>
      <protection hidden="1"/>
    </xf>
    <xf numFmtId="180" fontId="5" fillId="25" borderId="0" xfId="34" applyNumberFormat="1" applyFont="1" applyFill="1" applyBorder="1" applyAlignment="1" applyProtection="1">
      <alignment horizontal="right" vertical="center"/>
      <protection hidden="1"/>
    </xf>
    <xf numFmtId="0" fontId="0" fillId="0" borderId="53" xfId="0" applyBorder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33" xfId="0" applyFont="1" applyBorder="1" applyAlignment="1" applyProtection="1">
      <alignment horizontal="center"/>
      <protection hidden="1"/>
    </xf>
    <xf numFmtId="0" fontId="4" fillId="0" borderId="54" xfId="0" applyFont="1" applyBorder="1" applyAlignment="1" applyProtection="1">
      <alignment horizontal="center"/>
      <protection hidden="1"/>
    </xf>
    <xf numFmtId="0" fontId="4" fillId="0" borderId="55" xfId="0" applyFont="1" applyBorder="1" applyAlignment="1" applyProtection="1">
      <alignment horizontal="center"/>
      <protection hidden="1"/>
    </xf>
    <xf numFmtId="0" fontId="4" fillId="0" borderId="56" xfId="0" applyFont="1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0" fillId="0" borderId="33" xfId="0" applyBorder="1" applyAlignment="1" applyProtection="1">
      <alignment horizontal="center"/>
      <protection hidden="1"/>
    </xf>
    <xf numFmtId="0" fontId="36" fillId="0" borderId="0" xfId="0" applyFont="1" applyAlignment="1" applyProtection="1">
      <alignment horizontal="center"/>
      <protection hidden="1"/>
    </xf>
    <xf numFmtId="0" fontId="36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right"/>
      <protection hidden="1"/>
    </xf>
    <xf numFmtId="0" fontId="6" fillId="0" borderId="53" xfId="0" applyFont="1" applyBorder="1" applyAlignment="1" applyProtection="1">
      <alignment horizontal="center"/>
      <protection hidden="1"/>
    </xf>
    <xf numFmtId="0" fontId="0" fillId="0" borderId="53" xfId="0" applyBorder="1" applyProtection="1">
      <protection hidden="1"/>
    </xf>
    <xf numFmtId="0" fontId="4" fillId="0" borderId="12" xfId="0" applyFont="1" applyBorder="1" applyAlignment="1" applyProtection="1">
      <alignment horizontal="center"/>
      <protection hidden="1"/>
    </xf>
    <xf numFmtId="2" fontId="32" fillId="0" borderId="0" xfId="0" applyNumberFormat="1" applyFont="1" applyBorder="1" applyAlignment="1" applyProtection="1">
      <alignment horizontal="center"/>
      <protection hidden="1"/>
    </xf>
    <xf numFmtId="9" fontId="0" fillId="0" borderId="0" xfId="0" applyNumberFormat="1" applyAlignment="1" applyProtection="1">
      <alignment horizontal="center"/>
      <protection hidden="1"/>
    </xf>
    <xf numFmtId="2" fontId="32" fillId="0" borderId="0" xfId="0" applyNumberFormat="1" applyFont="1" applyAlignment="1" applyProtection="1">
      <alignment horizontal="center"/>
      <protection hidden="1"/>
    </xf>
    <xf numFmtId="2" fontId="33" fillId="0" borderId="0" xfId="0" applyNumberFormat="1" applyFont="1" applyAlignment="1" applyProtection="1">
      <alignment horizont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0" fontId="0" fillId="0" borderId="17" xfId="0" applyFont="1" applyBorder="1" applyAlignment="1" applyProtection="1">
      <alignment horizontal="center"/>
      <protection hidden="1"/>
    </xf>
    <xf numFmtId="38" fontId="0" fillId="25" borderId="33" xfId="34" applyFont="1" applyFill="1" applyBorder="1" applyAlignment="1" applyProtection="1">
      <alignment horizontal="center" vertical="center"/>
      <protection hidden="1"/>
    </xf>
    <xf numFmtId="1" fontId="37" fillId="0" borderId="33" xfId="0" applyNumberFormat="1" applyFont="1" applyBorder="1" applyAlignment="1" applyProtection="1">
      <alignment horizontal="center" vertical="center"/>
      <protection hidden="1"/>
    </xf>
    <xf numFmtId="1" fontId="1" fillId="0" borderId="33" xfId="0" applyNumberFormat="1" applyFont="1" applyBorder="1" applyAlignment="1" applyProtection="1">
      <alignment horizontal="center" vertical="center"/>
      <protection hidden="1"/>
    </xf>
    <xf numFmtId="0" fontId="4" fillId="10" borderId="16" xfId="0" applyFont="1" applyFill="1" applyBorder="1" applyAlignment="1" applyProtection="1">
      <alignment horizontal="center"/>
      <protection hidden="1"/>
    </xf>
    <xf numFmtId="0" fontId="31" fillId="10" borderId="37" xfId="0" applyFont="1" applyFill="1" applyBorder="1" applyAlignment="1" applyProtection="1">
      <alignment horizontal="center"/>
      <protection hidden="1"/>
    </xf>
    <xf numFmtId="178" fontId="4" fillId="10" borderId="38" xfId="0" applyNumberFormat="1" applyFont="1" applyFill="1" applyBorder="1" applyAlignment="1" applyProtection="1">
      <alignment horizontal="center"/>
      <protection hidden="1"/>
    </xf>
    <xf numFmtId="178" fontId="4" fillId="10" borderId="39" xfId="0" applyNumberFormat="1" applyFont="1" applyFill="1" applyBorder="1" applyAlignment="1" applyProtection="1">
      <alignment horizontal="center"/>
      <protection hidden="1"/>
    </xf>
    <xf numFmtId="178" fontId="4" fillId="10" borderId="40" xfId="0" applyNumberFormat="1" applyFont="1" applyFill="1" applyBorder="1" applyAlignment="1" applyProtection="1">
      <alignment horizontal="center"/>
      <protection hidden="1"/>
    </xf>
    <xf numFmtId="178" fontId="4" fillId="10" borderId="46" xfId="0" applyNumberFormat="1" applyFont="1" applyFill="1" applyBorder="1" applyAlignment="1" applyProtection="1">
      <alignment horizontal="center"/>
      <protection hidden="1"/>
    </xf>
    <xf numFmtId="0" fontId="4" fillId="0" borderId="55" xfId="0" applyFont="1" applyBorder="1" applyAlignment="1" applyProtection="1"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39" fillId="0" borderId="20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2" fontId="9" fillId="0" borderId="33" xfId="0" applyNumberFormat="1" applyFont="1" applyBorder="1" applyAlignment="1" applyProtection="1">
      <alignment horizontal="center"/>
      <protection hidden="1"/>
    </xf>
    <xf numFmtId="0" fontId="40" fillId="24" borderId="57" xfId="0" applyFont="1" applyFill="1" applyBorder="1" applyAlignment="1" applyProtection="1">
      <alignment horizontal="center"/>
      <protection locked="0" hidden="1"/>
    </xf>
    <xf numFmtId="0" fontId="41" fillId="24" borderId="58" xfId="0" applyFont="1" applyFill="1" applyBorder="1" applyAlignment="1" applyProtection="1">
      <alignment horizontal="center"/>
      <protection locked="0" hidden="1"/>
    </xf>
    <xf numFmtId="178" fontId="4" fillId="0" borderId="59" xfId="0" applyNumberFormat="1" applyFont="1" applyBorder="1" applyAlignment="1" applyProtection="1">
      <alignment horizontal="center"/>
      <protection hidden="1"/>
    </xf>
    <xf numFmtId="178" fontId="4" fillId="0" borderId="60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29" fillId="0" borderId="0" xfId="0" applyFont="1" applyBorder="1" applyAlignment="1" applyProtection="1">
      <alignment horizontal="center"/>
      <protection hidden="1"/>
    </xf>
    <xf numFmtId="0" fontId="57" fillId="0" borderId="0" xfId="0" applyFont="1" applyProtection="1">
      <protection hidden="1"/>
    </xf>
    <xf numFmtId="0" fontId="57" fillId="0" borderId="0" xfId="0" applyFont="1" applyAlignment="1" applyProtection="1">
      <alignment horizontal="center"/>
      <protection hidden="1"/>
    </xf>
    <xf numFmtId="0" fontId="58" fillId="0" borderId="0" xfId="0" applyFont="1" applyProtection="1">
      <protection hidden="1"/>
    </xf>
    <xf numFmtId="0" fontId="57" fillId="0" borderId="0" xfId="0" applyFont="1" applyAlignment="1" applyProtection="1">
      <alignment horizontal="right"/>
      <protection hidden="1"/>
    </xf>
    <xf numFmtId="5" fontId="57" fillId="0" borderId="0" xfId="0" applyNumberFormat="1" applyFont="1" applyAlignment="1" applyProtection="1">
      <alignment horizontal="center"/>
      <protection hidden="1"/>
    </xf>
    <xf numFmtId="0" fontId="58" fillId="0" borderId="0" xfId="0" applyFont="1" applyBorder="1" applyAlignment="1" applyProtection="1">
      <protection hidden="1"/>
    </xf>
    <xf numFmtId="0" fontId="58" fillId="0" borderId="0" xfId="0" applyFont="1" applyBorder="1" applyProtection="1">
      <protection hidden="1"/>
    </xf>
    <xf numFmtId="0" fontId="57" fillId="0" borderId="0" xfId="0" applyFont="1" applyBorder="1" applyAlignment="1" applyProtection="1">
      <alignment horizontal="center"/>
      <protection hidden="1"/>
    </xf>
    <xf numFmtId="5" fontId="57" fillId="0" borderId="0" xfId="0" applyNumberFormat="1" applyFont="1" applyBorder="1" applyAlignment="1" applyProtection="1">
      <alignment horizontal="center"/>
      <protection hidden="1"/>
    </xf>
    <xf numFmtId="0" fontId="58" fillId="0" borderId="0" xfId="0" applyFont="1" applyAlignment="1" applyProtection="1">
      <protection hidden="1"/>
    </xf>
    <xf numFmtId="0" fontId="58" fillId="0" borderId="0" xfId="0" applyFont="1" applyAlignment="1" applyProtection="1">
      <alignment horizontal="center"/>
      <protection hidden="1"/>
    </xf>
    <xf numFmtId="2" fontId="58" fillId="0" borderId="0" xfId="0" applyNumberFormat="1" applyFont="1" applyBorder="1" applyAlignment="1" applyProtection="1">
      <alignment horizontal="center"/>
      <protection hidden="1"/>
    </xf>
    <xf numFmtId="2" fontId="58" fillId="0" borderId="0" xfId="0" applyNumberFormat="1" applyFont="1" applyAlignment="1" applyProtection="1">
      <alignment horizontal="center"/>
      <protection hidden="1"/>
    </xf>
    <xf numFmtId="5" fontId="58" fillId="0" borderId="0" xfId="0" applyNumberFormat="1" applyFont="1" applyAlignment="1" applyProtection="1">
      <alignment horizontal="center"/>
      <protection hidden="1"/>
    </xf>
    <xf numFmtId="0" fontId="58" fillId="0" borderId="0" xfId="0" applyFont="1" applyAlignment="1" applyProtection="1">
      <alignment horizontal="right"/>
      <protection hidden="1"/>
    </xf>
    <xf numFmtId="9" fontId="4" fillId="0" borderId="0" xfId="28" applyFont="1" applyBorder="1" applyAlignment="1" applyProtection="1">
      <alignment horizontal="center"/>
      <protection hidden="1"/>
    </xf>
    <xf numFmtId="9" fontId="4" fillId="0" borderId="0" xfId="0" applyNumberFormat="1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5" fontId="0" fillId="0" borderId="0" xfId="0" applyNumberFormat="1" applyBorder="1" applyAlignment="1" applyProtection="1">
      <alignment horizontal="right"/>
      <protection hidden="1"/>
    </xf>
    <xf numFmtId="0" fontId="8" fillId="0" borderId="0" xfId="0" applyFont="1" applyBorder="1" applyAlignment="1" applyProtection="1">
      <alignment horizontal="center"/>
      <protection hidden="1"/>
    </xf>
    <xf numFmtId="177" fontId="6" fillId="0" borderId="0" xfId="0" applyNumberFormat="1" applyFont="1" applyBorder="1" applyAlignment="1" applyProtection="1">
      <alignment vertical="center"/>
      <protection hidden="1"/>
    </xf>
    <xf numFmtId="0" fontId="59" fillId="0" borderId="0" xfId="0" applyFont="1" applyBorder="1" applyAlignment="1" applyProtection="1">
      <alignment horizontal="left"/>
      <protection hidden="1"/>
    </xf>
    <xf numFmtId="177" fontId="33" fillId="0" borderId="61" xfId="0" applyNumberFormat="1" applyFont="1" applyBorder="1" applyAlignment="1" applyProtection="1">
      <alignment horizontal="center" vertical="center"/>
      <protection hidden="1"/>
    </xf>
    <xf numFmtId="177" fontId="7" fillId="0" borderId="61" xfId="0" applyNumberFormat="1" applyFont="1" applyBorder="1" applyAlignment="1" applyProtection="1">
      <alignment horizontal="center" vertical="center"/>
      <protection hidden="1"/>
    </xf>
    <xf numFmtId="177" fontId="7" fillId="0" borderId="62" xfId="0" applyNumberFormat="1" applyFont="1" applyBorder="1" applyAlignment="1" applyProtection="1">
      <alignment horizontal="center" vertical="center"/>
      <protection hidden="1"/>
    </xf>
    <xf numFmtId="177" fontId="7" fillId="0" borderId="63" xfId="0" applyNumberFormat="1" applyFont="1" applyBorder="1" applyAlignment="1" applyProtection="1">
      <alignment horizontal="center" vertical="center"/>
      <protection hidden="1"/>
    </xf>
    <xf numFmtId="2" fontId="7" fillId="0" borderId="63" xfId="0" applyNumberFormat="1" applyFont="1" applyBorder="1" applyAlignment="1" applyProtection="1">
      <alignment horizontal="center" vertical="center"/>
      <protection hidden="1"/>
    </xf>
    <xf numFmtId="2" fontId="7" fillId="0" borderId="64" xfId="0" applyNumberFormat="1" applyFont="1" applyBorder="1" applyAlignment="1" applyProtection="1">
      <alignment horizontal="center" vertical="center"/>
      <protection hidden="1"/>
    </xf>
    <xf numFmtId="0" fontId="59" fillId="0" borderId="0" xfId="0" applyFont="1" applyAlignment="1" applyProtection="1">
      <alignment horizontal="right"/>
      <protection hidden="1"/>
    </xf>
    <xf numFmtId="9" fontId="57" fillId="0" borderId="0" xfId="0" applyNumberFormat="1" applyFont="1" applyAlignment="1" applyProtection="1">
      <alignment horizontal="center"/>
      <protection hidden="1"/>
    </xf>
    <xf numFmtId="178" fontId="57" fillId="0" borderId="0" xfId="28" applyNumberFormat="1" applyFont="1" applyBorder="1" applyAlignment="1" applyProtection="1">
      <alignment vertical="center"/>
      <protection hidden="1"/>
    </xf>
    <xf numFmtId="0" fontId="57" fillId="0" borderId="0" xfId="0" applyFont="1" applyBorder="1" applyAlignment="1" applyProtection="1">
      <alignment horizontal="center" vertical="center"/>
      <protection hidden="1"/>
    </xf>
    <xf numFmtId="0" fontId="5" fillId="0" borderId="65" xfId="0" applyFont="1" applyBorder="1" applyAlignment="1" applyProtection="1">
      <alignment horizontal="center"/>
      <protection hidden="1"/>
    </xf>
    <xf numFmtId="0" fontId="0" fillId="0" borderId="65" xfId="0" applyBorder="1" applyAlignment="1" applyProtection="1">
      <alignment horizontal="center"/>
      <protection hidden="1"/>
    </xf>
    <xf numFmtId="0" fontId="60" fillId="0" borderId="0" xfId="0" applyFont="1" applyBorder="1" applyAlignment="1" applyProtection="1">
      <alignment horizontal="center"/>
      <protection hidden="1"/>
    </xf>
    <xf numFmtId="1" fontId="60" fillId="0" borderId="0" xfId="0" applyNumberFormat="1" applyFont="1" applyBorder="1" applyAlignment="1" applyProtection="1">
      <alignment horizontal="center" vertical="center"/>
      <protection hidden="1"/>
    </xf>
    <xf numFmtId="0" fontId="61" fillId="0" borderId="0" xfId="0" applyFont="1" applyBorder="1" applyAlignment="1" applyProtection="1">
      <alignment horizontal="left"/>
      <protection hidden="1"/>
    </xf>
    <xf numFmtId="180" fontId="61" fillId="0" borderId="0" xfId="0" applyNumberFormat="1" applyFont="1" applyBorder="1" applyAlignment="1" applyProtection="1">
      <alignment horizontal="right" vertical="center"/>
      <protection hidden="1"/>
    </xf>
    <xf numFmtId="0" fontId="60" fillId="0" borderId="0" xfId="0" applyFont="1" applyAlignment="1" applyProtection="1">
      <protection hidden="1"/>
    </xf>
    <xf numFmtId="0" fontId="61" fillId="0" borderId="0" xfId="0" applyNumberFormat="1" applyFont="1" applyBorder="1" applyAlignment="1" applyProtection="1">
      <alignment horizontal="left"/>
      <protection hidden="1"/>
    </xf>
    <xf numFmtId="180" fontId="61" fillId="0" borderId="0" xfId="0" applyNumberFormat="1" applyFont="1" applyBorder="1" applyAlignment="1" applyProtection="1">
      <alignment horizontal="right"/>
      <protection hidden="1"/>
    </xf>
    <xf numFmtId="0" fontId="61" fillId="29" borderId="34" xfId="0" applyFont="1" applyFill="1" applyBorder="1" applyProtection="1">
      <protection hidden="1"/>
    </xf>
    <xf numFmtId="0" fontId="61" fillId="29" borderId="34" xfId="0" applyFont="1" applyFill="1" applyBorder="1" applyAlignment="1" applyProtection="1">
      <protection hidden="1"/>
    </xf>
    <xf numFmtId="0" fontId="61" fillId="29" borderId="37" xfId="0" applyFont="1" applyFill="1" applyBorder="1" applyAlignment="1" applyProtection="1">
      <protection hidden="1"/>
    </xf>
    <xf numFmtId="176" fontId="60" fillId="29" borderId="37" xfId="0" applyNumberFormat="1" applyFont="1" applyFill="1" applyBorder="1" applyProtection="1">
      <protection hidden="1"/>
    </xf>
    <xf numFmtId="176" fontId="60" fillId="29" borderId="37" xfId="0" applyNumberFormat="1" applyFont="1" applyFill="1" applyBorder="1" applyAlignment="1" applyProtection="1">
      <protection hidden="1"/>
    </xf>
    <xf numFmtId="1" fontId="60" fillId="29" borderId="37" xfId="0" applyNumberFormat="1" applyFont="1" applyFill="1" applyBorder="1" applyAlignment="1" applyProtection="1">
      <alignment horizontal="center" vertical="center"/>
      <protection hidden="1"/>
    </xf>
    <xf numFmtId="0" fontId="60" fillId="29" borderId="37" xfId="0" applyFont="1" applyFill="1" applyBorder="1" applyAlignment="1" applyProtection="1">
      <alignment horizontal="center" vertical="center"/>
      <protection hidden="1"/>
    </xf>
    <xf numFmtId="181" fontId="60" fillId="29" borderId="37" xfId="0" applyNumberFormat="1" applyFont="1" applyFill="1" applyBorder="1" applyAlignment="1" applyProtection="1">
      <alignment horizontal="center" vertical="center"/>
      <protection hidden="1"/>
    </xf>
    <xf numFmtId="177" fontId="60" fillId="29" borderId="37" xfId="0" applyNumberFormat="1" applyFont="1" applyFill="1" applyBorder="1" applyAlignment="1" applyProtection="1">
      <alignment horizontal="center" vertical="center"/>
      <protection hidden="1"/>
    </xf>
    <xf numFmtId="180" fontId="60" fillId="29" borderId="37" xfId="0" applyNumberFormat="1" applyFont="1" applyFill="1" applyBorder="1" applyAlignment="1" applyProtection="1">
      <alignment horizontal="center" vertical="center"/>
      <protection hidden="1"/>
    </xf>
    <xf numFmtId="2" fontId="60" fillId="29" borderId="37" xfId="0" applyNumberFormat="1" applyFont="1" applyFill="1" applyBorder="1" applyAlignment="1" applyProtection="1">
      <alignment horizontal="center" vertical="center"/>
      <protection hidden="1"/>
    </xf>
    <xf numFmtId="0" fontId="0" fillId="30" borderId="17" xfId="0" applyFont="1" applyFill="1" applyBorder="1" applyAlignment="1" applyProtection="1">
      <alignment horizontal="center"/>
      <protection locked="0"/>
    </xf>
    <xf numFmtId="0" fontId="0" fillId="0" borderId="66" xfId="0" applyBorder="1" applyAlignment="1" applyProtection="1">
      <alignment horizontal="center"/>
      <protection hidden="1"/>
    </xf>
    <xf numFmtId="0" fontId="62" fillId="0" borderId="158" xfId="0" applyFont="1" applyBorder="1" applyAlignment="1" applyProtection="1">
      <alignment horizontal="center" vertical="center"/>
      <protection locked="0" hidden="1"/>
    </xf>
    <xf numFmtId="9" fontId="62" fillId="0" borderId="158" xfId="28" applyFont="1" applyBorder="1" applyAlignment="1" applyProtection="1">
      <alignment horizontal="center" vertical="center"/>
      <protection locked="0" hidden="1"/>
    </xf>
    <xf numFmtId="178" fontId="62" fillId="0" borderId="158" xfId="28" applyNumberFormat="1" applyFont="1" applyBorder="1" applyAlignment="1" applyProtection="1">
      <alignment horizontal="center" vertical="center"/>
      <protection locked="0" hidden="1"/>
    </xf>
    <xf numFmtId="0" fontId="59" fillId="0" borderId="0" xfId="0" applyFont="1" applyAlignment="1" applyProtection="1">
      <protection hidden="1"/>
    </xf>
    <xf numFmtId="0" fontId="62" fillId="0" borderId="0" xfId="0" applyFont="1" applyBorder="1" applyAlignment="1" applyProtection="1">
      <alignment horizontal="center"/>
      <protection hidden="1"/>
    </xf>
    <xf numFmtId="0" fontId="62" fillId="0" borderId="0" xfId="0" applyFont="1" applyBorder="1" applyAlignment="1" applyProtection="1">
      <alignment horizontal="left"/>
      <protection hidden="1"/>
    </xf>
    <xf numFmtId="0" fontId="62" fillId="0" borderId="0" xfId="0" applyFont="1" applyBorder="1" applyAlignment="1" applyProtection="1">
      <alignment horizontal="center" vertical="center"/>
      <protection hidden="1"/>
    </xf>
    <xf numFmtId="0" fontId="62" fillId="0" borderId="0" xfId="0" applyFont="1" applyBorder="1" applyAlignment="1" applyProtection="1">
      <alignment horizontal="left" vertical="center"/>
      <protection hidden="1"/>
    </xf>
    <xf numFmtId="1" fontId="62" fillId="0" borderId="0" xfId="0" applyNumberFormat="1" applyFont="1" applyBorder="1" applyAlignment="1" applyProtection="1">
      <alignment horizontal="center" vertical="center"/>
      <protection hidden="1"/>
    </xf>
    <xf numFmtId="1" fontId="62" fillId="0" borderId="0" xfId="0" applyNumberFormat="1" applyFont="1" applyBorder="1" applyAlignment="1" applyProtection="1">
      <alignment horizontal="center"/>
      <protection hidden="1"/>
    </xf>
    <xf numFmtId="9" fontId="62" fillId="0" borderId="0" xfId="28" applyFont="1" applyBorder="1" applyAlignment="1" applyProtection="1">
      <alignment horizontal="center"/>
      <protection hidden="1"/>
    </xf>
    <xf numFmtId="0" fontId="62" fillId="0" borderId="0" xfId="0" applyNumberFormat="1" applyFont="1" applyBorder="1" applyAlignment="1" applyProtection="1">
      <alignment horizontal="center" vertical="center"/>
      <protection hidden="1"/>
    </xf>
    <xf numFmtId="178" fontId="62" fillId="0" borderId="0" xfId="28" applyNumberFormat="1" applyFont="1" applyBorder="1" applyAlignment="1" applyProtection="1">
      <alignment horizontal="center"/>
      <protection hidden="1"/>
    </xf>
    <xf numFmtId="177" fontId="62" fillId="0" borderId="0" xfId="0" applyNumberFormat="1" applyFont="1" applyBorder="1" applyAlignment="1" applyProtection="1">
      <alignment horizontal="center" vertical="center"/>
      <protection hidden="1"/>
    </xf>
    <xf numFmtId="177" fontId="62" fillId="0" borderId="0" xfId="0" applyNumberFormat="1" applyFont="1" applyBorder="1" applyAlignment="1" applyProtection="1">
      <alignment horizontal="center"/>
      <protection hidden="1"/>
    </xf>
    <xf numFmtId="1" fontId="62" fillId="26" borderId="0" xfId="0" applyNumberFormat="1" applyFont="1" applyFill="1" applyBorder="1" applyAlignment="1" applyProtection="1">
      <alignment horizontal="center" vertical="center"/>
      <protection hidden="1"/>
    </xf>
    <xf numFmtId="177" fontId="62" fillId="0" borderId="0" xfId="0" applyNumberFormat="1" applyFont="1" applyFill="1" applyBorder="1" applyAlignment="1" applyProtection="1">
      <alignment horizontal="center" vertical="center"/>
      <protection hidden="1"/>
    </xf>
    <xf numFmtId="2" fontId="62" fillId="0" borderId="0" xfId="0" applyNumberFormat="1" applyFont="1" applyBorder="1" applyAlignment="1" applyProtection="1">
      <alignment horizontal="center"/>
      <protection hidden="1"/>
    </xf>
    <xf numFmtId="2" fontId="62" fillId="0" borderId="0" xfId="0" applyNumberFormat="1" applyFont="1" applyBorder="1" applyAlignment="1" applyProtection="1">
      <alignment horizontal="center" vertical="center"/>
      <protection hidden="1"/>
    </xf>
    <xf numFmtId="2" fontId="45" fillId="0" borderId="12" xfId="0" applyNumberFormat="1" applyFont="1" applyBorder="1" applyAlignment="1" applyProtection="1">
      <alignment horizontal="center" vertical="center"/>
      <protection hidden="1"/>
    </xf>
    <xf numFmtId="0" fontId="4" fillId="0" borderId="67" xfId="0" applyFont="1" applyBorder="1" applyAlignment="1" applyProtection="1">
      <alignment horizontal="center"/>
      <protection hidden="1"/>
    </xf>
    <xf numFmtId="2" fontId="7" fillId="0" borderId="159" xfId="0" applyNumberFormat="1" applyFont="1" applyBorder="1" applyAlignment="1" applyProtection="1">
      <alignment horizontal="center"/>
      <protection hidden="1"/>
    </xf>
    <xf numFmtId="0" fontId="28" fillId="0" borderId="160" xfId="0" applyFont="1" applyBorder="1" applyAlignment="1" applyProtection="1">
      <alignment horizontal="center"/>
      <protection hidden="1"/>
    </xf>
    <xf numFmtId="2" fontId="33" fillId="0" borderId="161" xfId="0" applyNumberFormat="1" applyFont="1" applyBorder="1" applyAlignment="1" applyProtection="1">
      <alignment horizontal="center"/>
      <protection hidden="1"/>
    </xf>
    <xf numFmtId="38" fontId="38" fillId="30" borderId="162" xfId="34" applyFont="1" applyFill="1" applyBorder="1" applyAlignment="1" applyProtection="1">
      <alignment horizontal="center" vertical="center"/>
      <protection locked="0"/>
    </xf>
    <xf numFmtId="38" fontId="38" fillId="30" borderId="163" xfId="34" applyFont="1" applyFill="1" applyBorder="1" applyAlignment="1" applyProtection="1">
      <alignment horizontal="center" vertical="center"/>
      <protection locked="0"/>
    </xf>
    <xf numFmtId="2" fontId="45" fillId="0" borderId="162" xfId="0" applyNumberFormat="1" applyFont="1" applyBorder="1" applyAlignment="1" applyProtection="1">
      <alignment horizontal="center" vertical="center"/>
      <protection hidden="1"/>
    </xf>
    <xf numFmtId="0" fontId="27" fillId="24" borderId="69" xfId="0" applyNumberFormat="1" applyFont="1" applyFill="1" applyBorder="1" applyAlignment="1" applyProtection="1">
      <alignment horizontal="center" vertical="center"/>
      <protection hidden="1"/>
    </xf>
    <xf numFmtId="176" fontId="27" fillId="24" borderId="70" xfId="0" applyNumberFormat="1" applyFont="1" applyFill="1" applyBorder="1" applyAlignment="1" applyProtection="1">
      <alignment horizontal="center" vertical="center"/>
      <protection hidden="1"/>
    </xf>
    <xf numFmtId="0" fontId="27" fillId="30" borderId="70" xfId="0" applyNumberFormat="1" applyFont="1" applyFill="1" applyBorder="1" applyAlignment="1" applyProtection="1">
      <alignment horizontal="center" vertical="center"/>
      <protection locked="0"/>
    </xf>
    <xf numFmtId="186" fontId="27" fillId="27" borderId="71" xfId="0" applyNumberFormat="1" applyFont="1" applyFill="1" applyBorder="1" applyAlignment="1" applyProtection="1">
      <alignment horizontal="center" vertical="center"/>
      <protection locked="0" hidden="1"/>
    </xf>
    <xf numFmtId="0" fontId="27" fillId="27" borderId="71" xfId="0" applyNumberFormat="1" applyFont="1" applyFill="1" applyBorder="1" applyAlignment="1" applyProtection="1">
      <alignment horizontal="center" vertical="center"/>
      <protection locked="0" hidden="1"/>
    </xf>
    <xf numFmtId="1" fontId="27" fillId="27" borderId="71" xfId="0" applyNumberFormat="1" applyFont="1" applyFill="1" applyBorder="1" applyAlignment="1" applyProtection="1">
      <alignment horizontal="center" vertical="center"/>
      <protection locked="0" hidden="1"/>
    </xf>
    <xf numFmtId="177" fontId="27" fillId="30" borderId="70" xfId="0" applyNumberFormat="1" applyFont="1" applyFill="1" applyBorder="1" applyAlignment="1" applyProtection="1">
      <alignment horizontal="center" vertical="center"/>
      <protection locked="0"/>
    </xf>
    <xf numFmtId="2" fontId="27" fillId="30" borderId="72" xfId="0" applyNumberFormat="1" applyFont="1" applyFill="1" applyBorder="1" applyAlignment="1" applyProtection="1">
      <alignment horizontal="center"/>
      <protection locked="0"/>
    </xf>
    <xf numFmtId="0" fontId="46" fillId="0" borderId="0" xfId="0" applyFont="1" applyAlignment="1" applyProtection="1">
      <alignment horizontal="center"/>
      <protection hidden="1"/>
    </xf>
    <xf numFmtId="0" fontId="46" fillId="0" borderId="16" xfId="0" applyFont="1" applyBorder="1" applyAlignment="1" applyProtection="1">
      <alignment horizontal="left"/>
      <protection hidden="1"/>
    </xf>
    <xf numFmtId="0" fontId="46" fillId="0" borderId="16" xfId="0" applyFont="1" applyBorder="1" applyAlignment="1" applyProtection="1">
      <alignment horizontal="center"/>
      <protection hidden="1"/>
    </xf>
    <xf numFmtId="0" fontId="46" fillId="0" borderId="16" xfId="0" applyFont="1" applyBorder="1" applyAlignment="1" applyProtection="1">
      <alignment horizontal="center" vertical="center"/>
      <protection hidden="1"/>
    </xf>
    <xf numFmtId="0" fontId="47" fillId="0" borderId="12" xfId="0" applyFont="1" applyBorder="1" applyAlignment="1" applyProtection="1">
      <alignment horizontal="center"/>
      <protection hidden="1"/>
    </xf>
    <xf numFmtId="178" fontId="46" fillId="0" borderId="35" xfId="0" applyNumberFormat="1" applyFont="1" applyBorder="1" applyAlignment="1" applyProtection="1">
      <alignment horizontal="center"/>
      <protection locked="0"/>
    </xf>
    <xf numFmtId="178" fontId="46" fillId="0" borderId="45" xfId="0" applyNumberFormat="1" applyFont="1" applyBorder="1" applyAlignment="1" applyProtection="1">
      <alignment horizontal="center"/>
      <protection locked="0"/>
    </xf>
    <xf numFmtId="10" fontId="46" fillId="0" borderId="45" xfId="0" applyNumberFormat="1" applyFont="1" applyBorder="1" applyAlignment="1" applyProtection="1">
      <alignment horizontal="center"/>
      <protection locked="0"/>
    </xf>
    <xf numFmtId="182" fontId="46" fillId="0" borderId="45" xfId="0" applyNumberFormat="1" applyFont="1" applyBorder="1" applyAlignment="1" applyProtection="1">
      <alignment horizontal="center"/>
      <protection locked="0"/>
    </xf>
    <xf numFmtId="10" fontId="46" fillId="0" borderId="73" xfId="0" applyNumberFormat="1" applyFont="1" applyBorder="1" applyAlignment="1" applyProtection="1">
      <alignment horizontal="center"/>
      <protection locked="0"/>
    </xf>
    <xf numFmtId="5" fontId="46" fillId="0" borderId="16" xfId="0" applyNumberFormat="1" applyFont="1" applyBorder="1" applyAlignment="1" applyProtection="1">
      <alignment horizontal="right" vertical="center"/>
      <protection locked="0"/>
    </xf>
    <xf numFmtId="0" fontId="46" fillId="0" borderId="34" xfId="0" applyFont="1" applyBorder="1" applyAlignment="1" applyProtection="1">
      <alignment horizontal="center"/>
      <protection locked="0"/>
    </xf>
    <xf numFmtId="0" fontId="46" fillId="0" borderId="0" xfId="0" applyFont="1" applyProtection="1">
      <protection hidden="1"/>
    </xf>
    <xf numFmtId="0" fontId="48" fillId="0" borderId="20" xfId="0" applyFont="1" applyBorder="1" applyAlignment="1" applyProtection="1">
      <alignment horizontal="center"/>
      <protection hidden="1"/>
    </xf>
    <xf numFmtId="178" fontId="46" fillId="0" borderId="38" xfId="0" applyNumberFormat="1" applyFont="1" applyBorder="1" applyAlignment="1" applyProtection="1">
      <alignment horizontal="center"/>
      <protection locked="0"/>
    </xf>
    <xf numFmtId="178" fontId="46" fillId="0" borderId="39" xfId="0" applyNumberFormat="1" applyFont="1" applyBorder="1" applyAlignment="1" applyProtection="1">
      <alignment horizontal="center"/>
      <protection locked="0"/>
    </xf>
    <xf numFmtId="10" fontId="46" fillId="0" borderId="39" xfId="0" applyNumberFormat="1" applyFont="1" applyBorder="1" applyAlignment="1" applyProtection="1">
      <alignment horizontal="center"/>
      <protection locked="0"/>
    </xf>
    <xf numFmtId="10" fontId="46" fillId="0" borderId="74" xfId="0" applyNumberFormat="1" applyFont="1" applyBorder="1" applyAlignment="1" applyProtection="1">
      <alignment horizontal="center"/>
      <protection locked="0"/>
    </xf>
    <xf numFmtId="0" fontId="46" fillId="0" borderId="37" xfId="0" applyFont="1" applyBorder="1" applyAlignment="1" applyProtection="1">
      <alignment horizontal="center"/>
      <protection locked="0"/>
    </xf>
    <xf numFmtId="0" fontId="47" fillId="0" borderId="20" xfId="0" applyFont="1" applyBorder="1" applyAlignment="1" applyProtection="1">
      <alignment horizontal="center"/>
      <protection hidden="1"/>
    </xf>
    <xf numFmtId="0" fontId="47" fillId="0" borderId="33" xfId="0" applyFont="1" applyBorder="1" applyAlignment="1" applyProtection="1">
      <alignment horizontal="center"/>
      <protection hidden="1"/>
    </xf>
    <xf numFmtId="1" fontId="46" fillId="0" borderId="75" xfId="0" applyNumberFormat="1" applyFont="1" applyBorder="1" applyAlignment="1" applyProtection="1">
      <alignment horizontal="center"/>
      <protection locked="0"/>
    </xf>
    <xf numFmtId="9" fontId="46" fillId="0" borderId="39" xfId="0" applyNumberFormat="1" applyFont="1" applyBorder="1" applyAlignment="1" applyProtection="1">
      <alignment horizontal="center"/>
      <protection locked="0"/>
    </xf>
    <xf numFmtId="10" fontId="46" fillId="0" borderId="76" xfId="0" applyNumberFormat="1" applyFont="1" applyBorder="1" applyAlignment="1" applyProtection="1">
      <alignment horizontal="center"/>
      <protection locked="0"/>
    </xf>
    <xf numFmtId="10" fontId="46" fillId="28" borderId="38" xfId="0" applyNumberFormat="1" applyFont="1" applyFill="1" applyBorder="1" applyAlignment="1" applyProtection="1">
      <alignment horizontal="center"/>
      <protection locked="0"/>
    </xf>
    <xf numFmtId="10" fontId="46" fillId="28" borderId="39" xfId="0" applyNumberFormat="1" applyFont="1" applyFill="1" applyBorder="1" applyAlignment="1" applyProtection="1">
      <alignment horizontal="center"/>
      <protection locked="0"/>
    </xf>
    <xf numFmtId="9" fontId="46" fillId="28" borderId="39" xfId="0" applyNumberFormat="1" applyFont="1" applyFill="1" applyBorder="1" applyAlignment="1" applyProtection="1">
      <alignment horizontal="center"/>
      <protection locked="0"/>
    </xf>
    <xf numFmtId="10" fontId="46" fillId="28" borderId="76" xfId="0" applyNumberFormat="1" applyFont="1" applyFill="1" applyBorder="1" applyAlignment="1" applyProtection="1">
      <alignment horizontal="center"/>
      <protection locked="0"/>
    </xf>
    <xf numFmtId="5" fontId="46" fillId="28" borderId="16" xfId="0" applyNumberFormat="1" applyFont="1" applyFill="1" applyBorder="1" applyAlignment="1" applyProtection="1">
      <alignment horizontal="right" vertical="center"/>
      <protection locked="0"/>
    </xf>
    <xf numFmtId="0" fontId="46" fillId="28" borderId="37" xfId="0" applyFont="1" applyFill="1" applyBorder="1" applyAlignment="1" applyProtection="1">
      <alignment horizontal="center"/>
      <protection locked="0"/>
    </xf>
    <xf numFmtId="182" fontId="46" fillId="28" borderId="39" xfId="0" applyNumberFormat="1" applyFont="1" applyFill="1" applyBorder="1" applyAlignment="1" applyProtection="1">
      <alignment horizontal="center"/>
      <protection locked="0"/>
    </xf>
    <xf numFmtId="183" fontId="46" fillId="28" borderId="39" xfId="0" applyNumberFormat="1" applyFont="1" applyFill="1" applyBorder="1" applyAlignment="1" applyProtection="1">
      <alignment horizontal="center"/>
      <protection locked="0"/>
    </xf>
    <xf numFmtId="10" fontId="46" fillId="0" borderId="38" xfId="0" applyNumberFormat="1" applyFont="1" applyBorder="1" applyAlignment="1" applyProtection="1">
      <alignment horizontal="center"/>
      <protection locked="0"/>
    </xf>
    <xf numFmtId="9" fontId="46" fillId="0" borderId="47" xfId="0" applyNumberFormat="1" applyFont="1" applyBorder="1" applyAlignment="1" applyProtection="1">
      <alignment horizontal="center"/>
      <protection locked="0"/>
    </xf>
    <xf numFmtId="9" fontId="46" fillId="0" borderId="48" xfId="0" applyNumberFormat="1" applyFont="1" applyBorder="1" applyAlignment="1" applyProtection="1">
      <alignment horizontal="center"/>
      <protection locked="0"/>
    </xf>
    <xf numFmtId="10" fontId="46" fillId="0" borderId="48" xfId="0" applyNumberFormat="1" applyFont="1" applyBorder="1" applyAlignment="1" applyProtection="1">
      <alignment horizontal="center"/>
      <protection locked="0"/>
    </xf>
    <xf numFmtId="9" fontId="46" fillId="0" borderId="77" xfId="0" applyNumberFormat="1" applyFont="1" applyBorder="1" applyAlignment="1" applyProtection="1">
      <alignment horizontal="center"/>
      <protection locked="0"/>
    </xf>
    <xf numFmtId="1" fontId="46" fillId="0" borderId="41" xfId="0" applyNumberFormat="1" applyFont="1" applyBorder="1" applyAlignment="1" applyProtection="1">
      <alignment horizontal="center"/>
      <protection locked="0"/>
    </xf>
    <xf numFmtId="0" fontId="46" fillId="0" borderId="12" xfId="0" applyFont="1" applyBorder="1" applyAlignment="1" applyProtection="1">
      <alignment horizontal="center"/>
      <protection hidden="1"/>
    </xf>
    <xf numFmtId="9" fontId="46" fillId="0" borderId="78" xfId="0" applyNumberFormat="1" applyFont="1" applyBorder="1" applyAlignment="1" applyProtection="1">
      <alignment horizontal="center"/>
      <protection locked="0"/>
    </xf>
    <xf numFmtId="9" fontId="46" fillId="0" borderId="79" xfId="0" applyNumberFormat="1" applyFont="1" applyBorder="1" applyAlignment="1" applyProtection="1">
      <alignment horizontal="center"/>
      <protection locked="0"/>
    </xf>
    <xf numFmtId="9" fontId="46" fillId="0" borderId="80" xfId="0" applyNumberFormat="1" applyFont="1" applyBorder="1" applyAlignment="1" applyProtection="1">
      <alignment horizontal="center"/>
      <protection locked="0"/>
    </xf>
    <xf numFmtId="1" fontId="46" fillId="0" borderId="20" xfId="0" applyNumberFormat="1" applyFont="1" applyBorder="1" applyAlignment="1" applyProtection="1">
      <alignment horizontal="center" vertical="center"/>
      <protection locked="0"/>
    </xf>
    <xf numFmtId="0" fontId="46" fillId="0" borderId="20" xfId="0" applyFont="1" applyBorder="1" applyAlignment="1" applyProtection="1">
      <alignment horizontal="center"/>
      <protection hidden="1"/>
    </xf>
    <xf numFmtId="9" fontId="46" fillId="0" borderId="81" xfId="0" applyNumberFormat="1" applyFont="1" applyBorder="1" applyAlignment="1" applyProtection="1">
      <alignment horizontal="center"/>
      <protection locked="0"/>
    </xf>
    <xf numFmtId="1" fontId="46" fillId="0" borderId="75" xfId="0" applyNumberFormat="1" applyFont="1" applyBorder="1" applyAlignment="1" applyProtection="1">
      <alignment horizontal="center" vertical="center"/>
      <protection locked="0"/>
    </xf>
    <xf numFmtId="0" fontId="46" fillId="0" borderId="33" xfId="0" applyFont="1" applyBorder="1" applyAlignment="1" applyProtection="1">
      <alignment horizontal="center"/>
      <protection hidden="1"/>
    </xf>
    <xf numFmtId="9" fontId="46" fillId="0" borderId="59" xfId="0" applyNumberFormat="1" applyFont="1" applyBorder="1" applyAlignment="1" applyProtection="1">
      <alignment horizontal="left"/>
      <protection locked="0"/>
    </xf>
    <xf numFmtId="9" fontId="46" fillId="0" borderId="42" xfId="0" applyNumberFormat="1" applyFont="1" applyBorder="1" applyAlignment="1" applyProtection="1">
      <alignment horizontal="center"/>
      <protection locked="0"/>
    </xf>
    <xf numFmtId="9" fontId="46" fillId="0" borderId="82" xfId="0" applyNumberFormat="1" applyFont="1" applyBorder="1" applyAlignment="1" applyProtection="1">
      <alignment horizontal="center"/>
      <protection locked="0"/>
    </xf>
    <xf numFmtId="5" fontId="46" fillId="0" borderId="16" xfId="0" applyNumberFormat="1" applyFont="1" applyBorder="1" applyAlignment="1" applyProtection="1">
      <alignment horizontal="right"/>
      <protection locked="0"/>
    </xf>
    <xf numFmtId="184" fontId="46" fillId="0" borderId="83" xfId="0" applyNumberFormat="1" applyFont="1" applyBorder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/>
      <protection hidden="1"/>
    </xf>
    <xf numFmtId="0" fontId="46" fillId="28" borderId="0" xfId="0" applyFont="1" applyFill="1" applyAlignment="1" applyProtection="1">
      <alignment horizontal="left"/>
      <protection hidden="1"/>
    </xf>
    <xf numFmtId="0" fontId="49" fillId="0" borderId="0" xfId="0" applyFont="1" applyAlignment="1" applyProtection="1">
      <alignment horizontal="left"/>
      <protection hidden="1"/>
    </xf>
    <xf numFmtId="5" fontId="46" fillId="0" borderId="0" xfId="0" applyNumberFormat="1" applyFont="1" applyAlignment="1" applyProtection="1">
      <alignment horizontal="center"/>
      <protection hidden="1"/>
    </xf>
    <xf numFmtId="0" fontId="46" fillId="0" borderId="0" xfId="0" applyFont="1" applyAlignment="1" applyProtection="1">
      <alignment horizontal="right"/>
      <protection hidden="1"/>
    </xf>
    <xf numFmtId="0" fontId="63" fillId="0" borderId="0" xfId="0" applyFont="1" applyBorder="1" applyAlignment="1" applyProtection="1">
      <alignment horizontal="center"/>
      <protection hidden="1"/>
    </xf>
    <xf numFmtId="0" fontId="63" fillId="0" borderId="0" xfId="0" applyFont="1" applyAlignment="1" applyProtection="1">
      <alignment horizontal="center"/>
      <protection hidden="1"/>
    </xf>
    <xf numFmtId="0" fontId="63" fillId="0" borderId="0" xfId="0" applyFont="1" applyBorder="1" applyProtection="1">
      <protection hidden="1"/>
    </xf>
    <xf numFmtId="0" fontId="50" fillId="0" borderId="0" xfId="0" applyFont="1" applyAlignment="1" applyProtection="1">
      <alignment horizontal="center"/>
      <protection hidden="1"/>
    </xf>
    <xf numFmtId="0" fontId="50" fillId="0" borderId="0" xfId="0" applyFont="1" applyAlignment="1" applyProtection="1">
      <alignment horizontal="right"/>
      <protection hidden="1"/>
    </xf>
    <xf numFmtId="2" fontId="50" fillId="0" borderId="0" xfId="0" applyNumberFormat="1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50" fillId="0" borderId="0" xfId="0" applyNumberFormat="1" applyFont="1" applyFill="1" applyBorder="1" applyAlignment="1" applyProtection="1">
      <alignment horizontal="center" vertical="center"/>
      <protection hidden="1"/>
    </xf>
    <xf numFmtId="5" fontId="63" fillId="0" borderId="0" xfId="0" applyNumberFormat="1" applyFont="1" applyAlignment="1" applyProtection="1">
      <alignment horizontal="center"/>
      <protection hidden="1"/>
    </xf>
    <xf numFmtId="0" fontId="63" fillId="0" borderId="0" xfId="0" applyFont="1" applyProtection="1">
      <protection hidden="1"/>
    </xf>
    <xf numFmtId="0" fontId="50" fillId="0" borderId="0" xfId="0" applyFont="1" applyAlignment="1" applyProtection="1">
      <alignment vertical="center"/>
      <protection hidden="1"/>
    </xf>
    <xf numFmtId="2" fontId="63" fillId="0" borderId="0" xfId="0" applyNumberFormat="1" applyFont="1" applyAlignment="1" applyProtection="1">
      <alignment horizontal="center"/>
      <protection hidden="1"/>
    </xf>
    <xf numFmtId="2" fontId="51" fillId="0" borderId="0" xfId="0" applyNumberFormat="1" applyFont="1" applyAlignment="1" applyProtection="1">
      <alignment horizontal="center"/>
      <protection hidden="1"/>
    </xf>
    <xf numFmtId="0" fontId="51" fillId="0" borderId="0" xfId="0" applyFont="1" applyProtection="1">
      <protection hidden="1"/>
    </xf>
    <xf numFmtId="0" fontId="63" fillId="0" borderId="0" xfId="0" applyFont="1" applyAlignment="1" applyProtection="1">
      <alignment horizontal="left"/>
      <protection hidden="1"/>
    </xf>
    <xf numFmtId="2" fontId="46" fillId="0" borderId="0" xfId="0" applyNumberFormat="1" applyFont="1" applyAlignment="1" applyProtection="1">
      <alignment horizontal="center"/>
      <protection hidden="1"/>
    </xf>
    <xf numFmtId="0" fontId="46" fillId="0" borderId="0" xfId="0" applyFont="1" applyAlignment="1" applyProtection="1">
      <alignment horizontal="left"/>
      <protection hidden="1"/>
    </xf>
    <xf numFmtId="2" fontId="30" fillId="0" borderId="16" xfId="0" applyNumberFormat="1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left"/>
      <protection locked="0"/>
    </xf>
    <xf numFmtId="0" fontId="6" fillId="31" borderId="16" xfId="0" applyFont="1" applyFill="1" applyBorder="1" applyAlignment="1" applyProtection="1">
      <alignment horizontal="left"/>
      <protection locked="0"/>
    </xf>
    <xf numFmtId="0" fontId="6" fillId="28" borderId="16" xfId="0" applyFont="1" applyFill="1" applyBorder="1" applyAlignment="1" applyProtection="1">
      <alignment horizontal="left"/>
      <protection locked="0"/>
    </xf>
    <xf numFmtId="177" fontId="32" fillId="0" borderId="84" xfId="0" applyNumberFormat="1" applyFont="1" applyBorder="1" applyAlignment="1" applyProtection="1">
      <alignment horizontal="center" vertical="center"/>
      <protection hidden="1"/>
    </xf>
    <xf numFmtId="177" fontId="7" fillId="0" borderId="84" xfId="0" applyNumberFormat="1" applyFont="1" applyBorder="1" applyAlignment="1" applyProtection="1">
      <alignment horizontal="center" vertical="center"/>
      <protection hidden="1"/>
    </xf>
    <xf numFmtId="177" fontId="33" fillId="0" borderId="85" xfId="0" applyNumberFormat="1" applyFont="1" applyBorder="1" applyAlignment="1" applyProtection="1">
      <alignment horizontal="center" vertical="center"/>
      <protection hidden="1"/>
    </xf>
    <xf numFmtId="2" fontId="7" fillId="0" borderId="0" xfId="0" applyNumberFormat="1" applyFont="1" applyBorder="1" applyAlignment="1" applyProtection="1">
      <alignment horizontal="center"/>
      <protection hidden="1"/>
    </xf>
    <xf numFmtId="2" fontId="6" fillId="0" borderId="0" xfId="0" applyNumberFormat="1" applyFont="1" applyBorder="1" applyAlignment="1" applyProtection="1">
      <alignment horizontal="center"/>
      <protection hidden="1"/>
    </xf>
    <xf numFmtId="9" fontId="2" fillId="0" borderId="0" xfId="0" applyNumberFormat="1" applyFont="1" applyBorder="1" applyAlignment="1" applyProtection="1">
      <alignment horizontal="center"/>
      <protection hidden="1"/>
    </xf>
    <xf numFmtId="2" fontId="6" fillId="0" borderId="164" xfId="0" applyNumberFormat="1" applyFont="1" applyBorder="1" applyAlignment="1" applyProtection="1">
      <alignment horizontal="center"/>
      <protection hidden="1"/>
    </xf>
    <xf numFmtId="2" fontId="4" fillId="0" borderId="165" xfId="0" applyNumberFormat="1" applyFont="1" applyBorder="1" applyAlignment="1" applyProtection="1">
      <alignment horizontal="center"/>
      <protection hidden="1"/>
    </xf>
    <xf numFmtId="9" fontId="2" fillId="0" borderId="17" xfId="28" applyFont="1" applyBorder="1" applyAlignment="1" applyProtection="1">
      <alignment horizontal="center"/>
      <protection hidden="1"/>
    </xf>
    <xf numFmtId="9" fontId="2" fillId="0" borderId="86" xfId="0" applyNumberFormat="1" applyFont="1" applyBorder="1" applyAlignment="1" applyProtection="1">
      <alignment horizontal="center"/>
      <protection hidden="1"/>
    </xf>
    <xf numFmtId="1" fontId="38" fillId="30" borderId="87" xfId="0" applyNumberFormat="1" applyFont="1" applyFill="1" applyBorder="1" applyAlignment="1" applyProtection="1">
      <alignment horizontal="center" vertical="center"/>
      <protection locked="0"/>
    </xf>
    <xf numFmtId="1" fontId="38" fillId="30" borderId="88" xfId="0" applyNumberFormat="1" applyFont="1" applyFill="1" applyBorder="1" applyAlignment="1" applyProtection="1">
      <alignment horizontal="center" vertical="center"/>
      <protection locked="0"/>
    </xf>
    <xf numFmtId="1" fontId="38" fillId="30" borderId="89" xfId="0" applyNumberFormat="1" applyFont="1" applyFill="1" applyBorder="1" applyAlignment="1" applyProtection="1">
      <alignment horizontal="center" vertical="center"/>
      <protection locked="0"/>
    </xf>
    <xf numFmtId="180" fontId="38" fillId="30" borderId="90" xfId="0" applyNumberFormat="1" applyFont="1" applyFill="1" applyBorder="1" applyAlignment="1" applyProtection="1">
      <alignment horizontal="center" vertical="center"/>
      <protection locked="0"/>
    </xf>
    <xf numFmtId="180" fontId="38" fillId="30" borderId="88" xfId="0" applyNumberFormat="1" applyFont="1" applyFill="1" applyBorder="1" applyAlignment="1" applyProtection="1">
      <alignment horizontal="center" vertical="center"/>
      <protection locked="0"/>
    </xf>
    <xf numFmtId="180" fontId="38" fillId="30" borderId="89" xfId="0" applyNumberFormat="1" applyFont="1" applyFill="1" applyBorder="1" applyAlignment="1" applyProtection="1">
      <alignment horizontal="center" vertical="center"/>
      <protection locked="0"/>
    </xf>
    <xf numFmtId="2" fontId="4" fillId="0" borderId="166" xfId="0" applyNumberFormat="1" applyFont="1" applyBorder="1" applyAlignment="1" applyProtection="1">
      <alignment horizontal="center" vertical="center"/>
      <protection hidden="1"/>
    </xf>
    <xf numFmtId="38" fontId="38" fillId="30" borderId="166" xfId="34" applyFont="1" applyFill="1" applyBorder="1" applyAlignment="1" applyProtection="1">
      <alignment horizontal="center" vertical="center"/>
      <protection locked="0"/>
    </xf>
    <xf numFmtId="1" fontId="38" fillId="30" borderId="91" xfId="0" applyNumberFormat="1" applyFont="1" applyFill="1" applyBorder="1" applyAlignment="1" applyProtection="1">
      <alignment horizontal="center" vertical="center"/>
      <protection locked="0"/>
    </xf>
    <xf numFmtId="38" fontId="38" fillId="30" borderId="167" xfId="34" applyFont="1" applyFill="1" applyBorder="1" applyAlignment="1" applyProtection="1">
      <alignment horizontal="center" vertical="center"/>
      <protection locked="0"/>
    </xf>
    <xf numFmtId="38" fontId="38" fillId="30" borderId="92" xfId="34" applyFont="1" applyFill="1" applyBorder="1" applyAlignment="1" applyProtection="1">
      <alignment horizontal="center" vertical="center"/>
      <protection locked="0"/>
    </xf>
    <xf numFmtId="38" fontId="38" fillId="30" borderId="168" xfId="34" applyFont="1" applyFill="1" applyBorder="1" applyAlignment="1" applyProtection="1">
      <alignment horizontal="center" vertical="center"/>
      <protection locked="0"/>
    </xf>
    <xf numFmtId="0" fontId="62" fillId="0" borderId="0" xfId="0" applyFont="1" applyAlignment="1" applyProtection="1">
      <alignment horizontal="center"/>
      <protection hidden="1"/>
    </xf>
    <xf numFmtId="5" fontId="62" fillId="0" borderId="0" xfId="0" applyNumberFormat="1" applyFont="1" applyAlignment="1" applyProtection="1">
      <alignment horizontal="center"/>
      <protection hidden="1"/>
    </xf>
    <xf numFmtId="0" fontId="62" fillId="0" borderId="0" xfId="0" applyFont="1" applyAlignment="1" applyProtection="1">
      <alignment horizontal="center" vertical="center"/>
      <protection hidden="1"/>
    </xf>
    <xf numFmtId="2" fontId="62" fillId="0" borderId="0" xfId="0" applyNumberFormat="1" applyFont="1" applyAlignment="1" applyProtection="1">
      <alignment horizontal="center"/>
      <protection hidden="1"/>
    </xf>
    <xf numFmtId="0" fontId="62" fillId="0" borderId="0" xfId="0" applyFont="1" applyAlignment="1" applyProtection="1">
      <alignment horizontal="left"/>
      <protection hidden="1"/>
    </xf>
    <xf numFmtId="2" fontId="9" fillId="30" borderId="33" xfId="0" applyNumberFormat="1" applyFont="1" applyFill="1" applyBorder="1" applyAlignment="1" applyProtection="1">
      <alignment horizontal="center"/>
      <protection locked="0"/>
    </xf>
    <xf numFmtId="0" fontId="43" fillId="32" borderId="93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/>
    <xf numFmtId="0" fontId="0" fillId="0" borderId="0" xfId="0" applyFont="1" applyBorder="1" applyAlignment="1" applyProtection="1">
      <alignment horizontal="left"/>
      <protection locked="0"/>
    </xf>
    <xf numFmtId="0" fontId="53" fillId="0" borderId="94" xfId="0" applyFont="1" applyBorder="1" applyAlignment="1" applyProtection="1">
      <alignment horizontal="center"/>
      <protection hidden="1"/>
    </xf>
    <xf numFmtId="0" fontId="64" fillId="0" borderId="16" xfId="0" applyFont="1" applyBorder="1" applyAlignment="1" applyProtection="1">
      <alignment horizontal="center"/>
      <protection hidden="1"/>
    </xf>
    <xf numFmtId="1" fontId="6" fillId="0" borderId="93" xfId="0" applyNumberFormat="1" applyFont="1" applyBorder="1" applyAlignment="1" applyProtection="1">
      <alignment horizontal="center" vertical="center"/>
      <protection hidden="1"/>
    </xf>
    <xf numFmtId="1" fontId="6" fillId="0" borderId="65" xfId="0" applyNumberFormat="1" applyFont="1" applyBorder="1" applyAlignment="1" applyProtection="1">
      <alignment horizontal="center" vertical="center"/>
      <protection hidden="1"/>
    </xf>
    <xf numFmtId="1" fontId="6" fillId="0" borderId="95" xfId="0" applyNumberFormat="1" applyFont="1" applyBorder="1" applyAlignment="1" applyProtection="1">
      <alignment horizontal="center" vertical="center"/>
      <protection hidden="1"/>
    </xf>
    <xf numFmtId="0" fontId="4" fillId="0" borderId="96" xfId="0" applyFont="1" applyBorder="1" applyAlignment="1" applyProtection="1">
      <alignment horizontal="center"/>
      <protection hidden="1"/>
    </xf>
    <xf numFmtId="5" fontId="0" fillId="0" borderId="16" xfId="0" applyNumberFormat="1" applyBorder="1" applyAlignment="1" applyProtection="1">
      <alignment horizontal="right"/>
      <protection hidden="1"/>
    </xf>
    <xf numFmtId="5" fontId="0" fillId="0" borderId="69" xfId="0" applyNumberFormat="1" applyBorder="1" applyAlignment="1" applyProtection="1">
      <alignment horizontal="right"/>
      <protection hidden="1"/>
    </xf>
    <xf numFmtId="180" fontId="62" fillId="0" borderId="0" xfId="0" applyNumberFormat="1" applyFont="1" applyBorder="1" applyAlignment="1" applyProtection="1">
      <alignment horizontal="center" vertical="center"/>
      <protection hidden="1"/>
    </xf>
    <xf numFmtId="180" fontId="62" fillId="25" borderId="0" xfId="34" applyNumberFormat="1" applyFont="1" applyFill="1" applyBorder="1" applyAlignment="1" applyProtection="1">
      <alignment horizontal="center" vertical="center"/>
      <protection hidden="1"/>
    </xf>
    <xf numFmtId="0" fontId="65" fillId="0" borderId="0" xfId="0" applyFont="1" applyBorder="1" applyAlignment="1" applyProtection="1">
      <alignment horizontal="center" vertical="center"/>
      <protection hidden="1"/>
    </xf>
    <xf numFmtId="0" fontId="4" fillId="0" borderId="169" xfId="0" applyFont="1" applyBorder="1" applyAlignment="1" applyProtection="1">
      <alignment horizontal="center" vertical="center"/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protection hidden="1"/>
    </xf>
    <xf numFmtId="0" fontId="0" fillId="0" borderId="50" xfId="0" applyBorder="1" applyAlignment="1" applyProtection="1"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/>
      <protection hidden="1"/>
    </xf>
    <xf numFmtId="0" fontId="28" fillId="0" borderId="97" xfId="0" applyNumberFormat="1" applyFont="1" applyBorder="1" applyAlignment="1" applyProtection="1">
      <alignment horizontal="center" vertical="center"/>
      <protection hidden="1"/>
    </xf>
    <xf numFmtId="0" fontId="27" fillId="0" borderId="98" xfId="0" applyNumberFormat="1" applyFont="1" applyBorder="1" applyAlignment="1" applyProtection="1">
      <alignment horizontal="center" vertical="center"/>
      <protection hidden="1"/>
    </xf>
    <xf numFmtId="0" fontId="27" fillId="29" borderId="41" xfId="0" applyFont="1" applyFill="1" applyBorder="1" applyAlignment="1" applyProtection="1">
      <alignment horizontal="center" vertical="center"/>
      <protection hidden="1"/>
    </xf>
    <xf numFmtId="180" fontId="6" fillId="29" borderId="41" xfId="0" applyNumberFormat="1" applyFont="1" applyFill="1" applyBorder="1" applyAlignment="1" applyProtection="1">
      <alignment horizontal="center" vertical="center"/>
      <protection hidden="1"/>
    </xf>
    <xf numFmtId="179" fontId="66" fillId="33" borderId="170" xfId="0" applyNumberFormat="1" applyFont="1" applyFill="1" applyBorder="1" applyAlignment="1" applyProtection="1">
      <alignment horizontal="center"/>
      <protection hidden="1"/>
    </xf>
    <xf numFmtId="178" fontId="66" fillId="33" borderId="171" xfId="28" applyNumberFormat="1" applyFont="1" applyFill="1" applyBorder="1" applyProtection="1">
      <protection hidden="1"/>
    </xf>
    <xf numFmtId="180" fontId="66" fillId="33" borderId="171" xfId="0" applyNumberFormat="1" applyFont="1" applyFill="1" applyBorder="1" applyProtection="1">
      <protection hidden="1"/>
    </xf>
    <xf numFmtId="179" fontId="58" fillId="33" borderId="0" xfId="0" applyNumberFormat="1" applyFont="1" applyFill="1" applyProtection="1">
      <protection hidden="1"/>
    </xf>
    <xf numFmtId="181" fontId="58" fillId="33" borderId="0" xfId="0" applyNumberFormat="1" applyFont="1" applyFill="1" applyProtection="1">
      <protection hidden="1"/>
    </xf>
    <xf numFmtId="179" fontId="58" fillId="33" borderId="0" xfId="0" applyNumberFormat="1" applyFont="1" applyFill="1" applyBorder="1" applyProtection="1">
      <protection hidden="1"/>
    </xf>
    <xf numFmtId="179" fontId="58" fillId="33" borderId="100" xfId="0" applyNumberFormat="1" applyFont="1" applyFill="1" applyBorder="1" applyProtection="1">
      <protection hidden="1"/>
    </xf>
    <xf numFmtId="179" fontId="58" fillId="32" borderId="0" xfId="0" applyNumberFormat="1" applyFont="1" applyFill="1" applyBorder="1" applyProtection="1">
      <protection hidden="1"/>
    </xf>
    <xf numFmtId="179" fontId="58" fillId="32" borderId="0" xfId="0" applyNumberFormat="1" applyFont="1" applyFill="1" applyProtection="1">
      <protection hidden="1"/>
    </xf>
    <xf numFmtId="179" fontId="58" fillId="32" borderId="0" xfId="0" applyNumberFormat="1" applyFont="1" applyFill="1" applyBorder="1" applyAlignment="1" applyProtection="1">
      <alignment horizontal="center"/>
      <protection hidden="1"/>
    </xf>
    <xf numFmtId="179" fontId="58" fillId="33" borderId="0" xfId="0" applyNumberFormat="1" applyFont="1" applyFill="1" applyAlignment="1" applyProtection="1">
      <protection hidden="1"/>
    </xf>
    <xf numFmtId="179" fontId="58" fillId="33" borderId="172" xfId="0" applyNumberFormat="1" applyFont="1" applyFill="1" applyBorder="1" applyProtection="1">
      <protection hidden="1"/>
    </xf>
    <xf numFmtId="179" fontId="58" fillId="33" borderId="0" xfId="0" applyNumberFormat="1" applyFont="1" applyFill="1" applyBorder="1" applyAlignment="1" applyProtection="1">
      <protection hidden="1"/>
    </xf>
    <xf numFmtId="181" fontId="58" fillId="32" borderId="0" xfId="0" applyNumberFormat="1" applyFont="1" applyFill="1" applyProtection="1">
      <protection hidden="1"/>
    </xf>
    <xf numFmtId="180" fontId="52" fillId="0" borderId="73" xfId="0" applyNumberFormat="1" applyFont="1" applyBorder="1" applyAlignment="1" applyProtection="1">
      <alignment horizontal="center" vertical="center"/>
      <protection locked="0"/>
    </xf>
    <xf numFmtId="180" fontId="52" fillId="0" borderId="74" xfId="0" applyNumberFormat="1" applyFont="1" applyBorder="1" applyAlignment="1" applyProtection="1">
      <alignment horizontal="center" vertical="center"/>
      <protection locked="0"/>
    </xf>
    <xf numFmtId="179" fontId="62" fillId="33" borderId="0" xfId="0" applyNumberFormat="1" applyFont="1" applyFill="1" applyProtection="1">
      <protection hidden="1"/>
    </xf>
    <xf numFmtId="179" fontId="62" fillId="32" borderId="0" xfId="0" applyNumberFormat="1" applyFont="1" applyFill="1" applyBorder="1" applyAlignment="1" applyProtection="1">
      <alignment horizontal="center"/>
      <protection hidden="1"/>
    </xf>
    <xf numFmtId="179" fontId="62" fillId="32" borderId="0" xfId="0" applyNumberFormat="1" applyFont="1" applyFill="1" applyBorder="1" applyProtection="1">
      <protection hidden="1"/>
    </xf>
    <xf numFmtId="179" fontId="62" fillId="32" borderId="0" xfId="0" applyNumberFormat="1" applyFont="1" applyFill="1" applyProtection="1">
      <protection hidden="1"/>
    </xf>
    <xf numFmtId="179" fontId="62" fillId="32" borderId="0" xfId="0" applyNumberFormat="1" applyFont="1" applyFill="1" applyBorder="1" applyAlignment="1" applyProtection="1">
      <alignment vertical="center"/>
      <protection hidden="1"/>
    </xf>
    <xf numFmtId="180" fontId="52" fillId="31" borderId="74" xfId="0" applyNumberFormat="1" applyFont="1" applyFill="1" applyBorder="1" applyAlignment="1" applyProtection="1">
      <alignment horizontal="center" vertical="center"/>
      <protection locked="0"/>
    </xf>
    <xf numFmtId="178" fontId="46" fillId="31" borderId="38" xfId="0" applyNumberFormat="1" applyFont="1" applyFill="1" applyBorder="1" applyAlignment="1" applyProtection="1">
      <alignment horizontal="center"/>
      <protection locked="0"/>
    </xf>
    <xf numFmtId="178" fontId="46" fillId="31" borderId="39" xfId="0" applyNumberFormat="1" applyFont="1" applyFill="1" applyBorder="1" applyAlignment="1" applyProtection="1">
      <alignment horizontal="center"/>
      <protection locked="0"/>
    </xf>
    <xf numFmtId="178" fontId="46" fillId="31" borderId="74" xfId="0" applyNumberFormat="1" applyFont="1" applyFill="1" applyBorder="1" applyAlignment="1" applyProtection="1">
      <alignment horizontal="center"/>
      <protection locked="0"/>
    </xf>
    <xf numFmtId="180" fontId="52" fillId="31" borderId="82" xfId="0" applyNumberFormat="1" applyFont="1" applyFill="1" applyBorder="1" applyAlignment="1" applyProtection="1">
      <alignment horizontal="center" vertical="center"/>
      <protection locked="0"/>
    </xf>
    <xf numFmtId="178" fontId="46" fillId="31" borderId="59" xfId="0" applyNumberFormat="1" applyFont="1" applyFill="1" applyBorder="1" applyAlignment="1" applyProtection="1">
      <alignment horizontal="center"/>
      <protection locked="0"/>
    </xf>
    <xf numFmtId="178" fontId="46" fillId="31" borderId="42" xfId="0" applyNumberFormat="1" applyFont="1" applyFill="1" applyBorder="1" applyAlignment="1" applyProtection="1">
      <alignment horizontal="center"/>
      <protection locked="0"/>
    </xf>
    <xf numFmtId="178" fontId="46" fillId="31" borderId="82" xfId="0" applyNumberFormat="1" applyFont="1" applyFill="1" applyBorder="1" applyAlignment="1" applyProtection="1">
      <alignment horizontal="center"/>
      <protection locked="0"/>
    </xf>
    <xf numFmtId="178" fontId="46" fillId="31" borderId="43" xfId="0" applyNumberFormat="1" applyFont="1" applyFill="1" applyBorder="1" applyAlignment="1" applyProtection="1">
      <alignment horizontal="center"/>
      <protection locked="0"/>
    </xf>
    <xf numFmtId="181" fontId="6" fillId="33" borderId="173" xfId="0" applyNumberFormat="1" applyFont="1" applyFill="1" applyBorder="1" applyAlignment="1" applyProtection="1">
      <alignment horizontal="center"/>
      <protection hidden="1"/>
    </xf>
    <xf numFmtId="179" fontId="6" fillId="33" borderId="174" xfId="0" applyNumberFormat="1" applyFont="1" applyFill="1" applyBorder="1" applyAlignment="1" applyProtection="1">
      <alignment horizontal="center"/>
      <protection hidden="1"/>
    </xf>
    <xf numFmtId="179" fontId="6" fillId="33" borderId="101" xfId="0" applyNumberFormat="1" applyFont="1" applyFill="1" applyBorder="1" applyAlignment="1" applyProtection="1">
      <alignment horizontal="center"/>
      <protection hidden="1"/>
    </xf>
    <xf numFmtId="179" fontId="6" fillId="33" borderId="102" xfId="0" applyNumberFormat="1" applyFont="1" applyFill="1" applyBorder="1" applyAlignment="1" applyProtection="1">
      <alignment horizontal="center"/>
      <protection hidden="1"/>
    </xf>
    <xf numFmtId="179" fontId="6" fillId="33" borderId="103" xfId="0" applyNumberFormat="1" applyFont="1" applyFill="1" applyBorder="1" applyAlignment="1" applyProtection="1">
      <alignment horizontal="center"/>
      <protection hidden="1"/>
    </xf>
    <xf numFmtId="179" fontId="6" fillId="33" borderId="104" xfId="0" applyNumberFormat="1" applyFont="1" applyFill="1" applyBorder="1" applyAlignment="1" applyProtection="1">
      <alignment horizontal="center"/>
      <protection hidden="1"/>
    </xf>
    <xf numFmtId="181" fontId="6" fillId="33" borderId="175" xfId="0" applyNumberFormat="1" applyFont="1" applyFill="1" applyBorder="1" applyProtection="1">
      <protection locked="0"/>
    </xf>
    <xf numFmtId="179" fontId="6" fillId="33" borderId="176" xfId="0" applyNumberFormat="1" applyFont="1" applyFill="1" applyBorder="1" applyProtection="1">
      <protection hidden="1"/>
    </xf>
    <xf numFmtId="181" fontId="6" fillId="33" borderId="105" xfId="0" applyNumberFormat="1" applyFont="1" applyFill="1" applyBorder="1" applyProtection="1">
      <protection locked="0"/>
    </xf>
    <xf numFmtId="181" fontId="6" fillId="33" borderId="106" xfId="0" applyNumberFormat="1" applyFont="1" applyFill="1" applyBorder="1" applyProtection="1">
      <protection locked="0"/>
    </xf>
    <xf numFmtId="179" fontId="6" fillId="33" borderId="107" xfId="0" applyNumberFormat="1" applyFont="1" applyFill="1" applyBorder="1" applyProtection="1">
      <protection hidden="1"/>
    </xf>
    <xf numFmtId="179" fontId="6" fillId="33" borderId="108" xfId="0" applyNumberFormat="1" applyFont="1" applyFill="1" applyBorder="1" applyProtection="1">
      <protection hidden="1"/>
    </xf>
    <xf numFmtId="179" fontId="6" fillId="33" borderId="109" xfId="0" applyNumberFormat="1" applyFont="1" applyFill="1" applyBorder="1" applyProtection="1">
      <protection hidden="1"/>
    </xf>
    <xf numFmtId="181" fontId="6" fillId="33" borderId="177" xfId="0" applyNumberFormat="1" applyFont="1" applyFill="1" applyBorder="1" applyProtection="1">
      <protection locked="0"/>
    </xf>
    <xf numFmtId="181" fontId="6" fillId="33" borderId="110" xfId="0" applyNumberFormat="1" applyFont="1" applyFill="1" applyBorder="1" applyProtection="1">
      <protection locked="0"/>
    </xf>
    <xf numFmtId="181" fontId="6" fillId="33" borderId="111" xfId="0" applyNumberFormat="1" applyFont="1" applyFill="1" applyBorder="1" applyProtection="1">
      <protection locked="0"/>
    </xf>
    <xf numFmtId="179" fontId="6" fillId="33" borderId="112" xfId="0" applyNumberFormat="1" applyFont="1" applyFill="1" applyBorder="1" applyProtection="1">
      <protection hidden="1"/>
    </xf>
    <xf numFmtId="179" fontId="6" fillId="33" borderId="113" xfId="0" applyNumberFormat="1" applyFont="1" applyFill="1" applyBorder="1" applyProtection="1">
      <protection hidden="1"/>
    </xf>
    <xf numFmtId="179" fontId="6" fillId="33" borderId="114" xfId="0" applyNumberFormat="1" applyFont="1" applyFill="1" applyBorder="1" applyProtection="1">
      <protection hidden="1"/>
    </xf>
    <xf numFmtId="179" fontId="6" fillId="33" borderId="178" xfId="0" applyNumberFormat="1" applyFont="1" applyFill="1" applyBorder="1" applyAlignment="1" applyProtection="1">
      <alignment horizontal="center"/>
      <protection hidden="1"/>
    </xf>
    <xf numFmtId="179" fontId="6" fillId="33" borderId="0" xfId="0" applyNumberFormat="1" applyFont="1" applyFill="1" applyProtection="1">
      <protection hidden="1"/>
    </xf>
    <xf numFmtId="179" fontId="6" fillId="33" borderId="100" xfId="0" applyNumberFormat="1" applyFont="1" applyFill="1" applyBorder="1" applyProtection="1">
      <protection hidden="1"/>
    </xf>
    <xf numFmtId="181" fontId="6" fillId="33" borderId="115" xfId="0" applyNumberFormat="1" applyFont="1" applyFill="1" applyBorder="1" applyAlignment="1" applyProtection="1">
      <alignment horizontal="center"/>
      <protection hidden="1"/>
    </xf>
    <xf numFmtId="179" fontId="6" fillId="33" borderId="116" xfId="0" applyNumberFormat="1" applyFont="1" applyFill="1" applyBorder="1" applyAlignment="1" applyProtection="1">
      <alignment horizontal="center"/>
      <protection hidden="1"/>
    </xf>
    <xf numFmtId="181" fontId="6" fillId="33" borderId="117" xfId="0" applyNumberFormat="1" applyFont="1" applyFill="1" applyBorder="1" applyProtection="1">
      <protection hidden="1"/>
    </xf>
    <xf numFmtId="179" fontId="56" fillId="33" borderId="0" xfId="0" applyNumberFormat="1" applyFont="1" applyFill="1" applyProtection="1">
      <protection hidden="1"/>
    </xf>
    <xf numFmtId="181" fontId="56" fillId="33" borderId="170" xfId="28" applyNumberFormat="1" applyFont="1" applyFill="1" applyBorder="1" applyAlignment="1" applyProtection="1">
      <alignment horizontal="center"/>
      <protection locked="0"/>
    </xf>
    <xf numFmtId="179" fontId="6" fillId="33" borderId="179" xfId="0" applyNumberFormat="1" applyFont="1" applyFill="1" applyBorder="1" applyProtection="1">
      <protection hidden="1"/>
    </xf>
    <xf numFmtId="181" fontId="6" fillId="33" borderId="180" xfId="0" applyNumberFormat="1" applyFont="1" applyFill="1" applyBorder="1" applyProtection="1">
      <protection hidden="1"/>
    </xf>
    <xf numFmtId="181" fontId="6" fillId="33" borderId="181" xfId="0" applyNumberFormat="1" applyFont="1" applyFill="1" applyBorder="1" applyProtection="1">
      <protection hidden="1"/>
    </xf>
    <xf numFmtId="181" fontId="6" fillId="33" borderId="182" xfId="0" applyNumberFormat="1" applyFont="1" applyFill="1" applyBorder="1" applyProtection="1">
      <protection locked="0"/>
    </xf>
    <xf numFmtId="181" fontId="6" fillId="33" borderId="183" xfId="0" applyNumberFormat="1" applyFont="1" applyFill="1" applyBorder="1" applyProtection="1">
      <protection locked="0"/>
    </xf>
    <xf numFmtId="179" fontId="6" fillId="33" borderId="184" xfId="0" applyNumberFormat="1" applyFont="1" applyFill="1" applyBorder="1" applyProtection="1">
      <protection hidden="1"/>
    </xf>
    <xf numFmtId="179" fontId="6" fillId="33" borderId="185" xfId="0" applyNumberFormat="1" applyFont="1" applyFill="1" applyBorder="1" applyProtection="1">
      <protection hidden="1"/>
    </xf>
    <xf numFmtId="179" fontId="6" fillId="33" borderId="186" xfId="0" applyNumberFormat="1" applyFont="1" applyFill="1" applyBorder="1" applyProtection="1">
      <protection hidden="1"/>
    </xf>
    <xf numFmtId="181" fontId="6" fillId="33" borderId="187" xfId="0" applyNumberFormat="1" applyFont="1" applyFill="1" applyBorder="1" applyProtection="1">
      <protection hidden="1"/>
    </xf>
    <xf numFmtId="179" fontId="6" fillId="33" borderId="188" xfId="0" applyNumberFormat="1" applyFont="1" applyFill="1" applyBorder="1" applyProtection="1">
      <protection hidden="1"/>
    </xf>
    <xf numFmtId="181" fontId="6" fillId="33" borderId="189" xfId="0" applyNumberFormat="1" applyFont="1" applyFill="1" applyBorder="1" applyProtection="1">
      <protection locked="0"/>
    </xf>
    <xf numFmtId="181" fontId="67" fillId="33" borderId="173" xfId="0" applyNumberFormat="1" applyFont="1" applyFill="1" applyBorder="1" applyAlignment="1" applyProtection="1">
      <alignment horizontal="center"/>
      <protection hidden="1"/>
    </xf>
    <xf numFmtId="179" fontId="67" fillId="33" borderId="174" xfId="0" applyNumberFormat="1" applyFont="1" applyFill="1" applyBorder="1" applyAlignment="1" applyProtection="1">
      <alignment horizontal="center"/>
      <protection hidden="1"/>
    </xf>
    <xf numFmtId="179" fontId="67" fillId="33" borderId="101" xfId="0" applyNumberFormat="1" applyFont="1" applyFill="1" applyBorder="1" applyAlignment="1" applyProtection="1">
      <alignment horizontal="center"/>
      <protection hidden="1"/>
    </xf>
    <xf numFmtId="179" fontId="67" fillId="33" borderId="102" xfId="0" applyNumberFormat="1" applyFont="1" applyFill="1" applyBorder="1" applyAlignment="1" applyProtection="1">
      <alignment horizontal="center"/>
      <protection hidden="1"/>
    </xf>
    <xf numFmtId="179" fontId="67" fillId="33" borderId="103" xfId="0" applyNumberFormat="1" applyFont="1" applyFill="1" applyBorder="1" applyAlignment="1" applyProtection="1">
      <alignment horizontal="center"/>
      <protection hidden="1"/>
    </xf>
    <xf numFmtId="179" fontId="67" fillId="33" borderId="104" xfId="0" applyNumberFormat="1" applyFont="1" applyFill="1" applyBorder="1" applyAlignment="1" applyProtection="1">
      <alignment horizontal="center"/>
      <protection hidden="1"/>
    </xf>
    <xf numFmtId="181" fontId="67" fillId="33" borderId="175" xfId="0" applyNumberFormat="1" applyFont="1" applyFill="1" applyBorder="1" applyProtection="1">
      <protection locked="0"/>
    </xf>
    <xf numFmtId="179" fontId="67" fillId="33" borderId="176" xfId="0" applyNumberFormat="1" applyFont="1" applyFill="1" applyBorder="1" applyProtection="1">
      <protection hidden="1"/>
    </xf>
    <xf numFmtId="181" fontId="67" fillId="33" borderId="105" xfId="0" applyNumberFormat="1" applyFont="1" applyFill="1" applyBorder="1" applyProtection="1">
      <protection locked="0"/>
    </xf>
    <xf numFmtId="181" fontId="67" fillId="33" borderId="106" xfId="0" applyNumberFormat="1" applyFont="1" applyFill="1" applyBorder="1" applyProtection="1">
      <protection locked="0"/>
    </xf>
    <xf numFmtId="179" fontId="67" fillId="33" borderId="107" xfId="0" applyNumberFormat="1" applyFont="1" applyFill="1" applyBorder="1" applyProtection="1">
      <protection hidden="1"/>
    </xf>
    <xf numFmtId="179" fontId="67" fillId="33" borderId="108" xfId="0" applyNumberFormat="1" applyFont="1" applyFill="1" applyBorder="1" applyProtection="1">
      <protection hidden="1"/>
    </xf>
    <xf numFmtId="179" fontId="67" fillId="33" borderId="109" xfId="0" applyNumberFormat="1" applyFont="1" applyFill="1" applyBorder="1" applyProtection="1">
      <protection hidden="1"/>
    </xf>
    <xf numFmtId="181" fontId="67" fillId="33" borderId="177" xfId="0" applyNumberFormat="1" applyFont="1" applyFill="1" applyBorder="1" applyProtection="1">
      <protection locked="0"/>
    </xf>
    <xf numFmtId="181" fontId="67" fillId="33" borderId="110" xfId="0" applyNumberFormat="1" applyFont="1" applyFill="1" applyBorder="1" applyProtection="1">
      <protection locked="0"/>
    </xf>
    <xf numFmtId="181" fontId="67" fillId="33" borderId="111" xfId="0" applyNumberFormat="1" applyFont="1" applyFill="1" applyBorder="1" applyProtection="1">
      <protection locked="0"/>
    </xf>
    <xf numFmtId="181" fontId="67" fillId="33" borderId="190" xfId="0" applyNumberFormat="1" applyFont="1" applyFill="1" applyBorder="1" applyProtection="1">
      <protection locked="0"/>
    </xf>
    <xf numFmtId="179" fontId="67" fillId="33" borderId="191" xfId="0" applyNumberFormat="1" applyFont="1" applyFill="1" applyBorder="1" applyProtection="1">
      <protection hidden="1"/>
    </xf>
    <xf numFmtId="181" fontId="67" fillId="33" borderId="118" xfId="0" applyNumberFormat="1" applyFont="1" applyFill="1" applyBorder="1" applyProtection="1">
      <protection locked="0"/>
    </xf>
    <xf numFmtId="181" fontId="67" fillId="33" borderId="119" xfId="0" applyNumberFormat="1" applyFont="1" applyFill="1" applyBorder="1" applyProtection="1">
      <protection locked="0"/>
    </xf>
    <xf numFmtId="181" fontId="67" fillId="33" borderId="0" xfId="0" applyNumberFormat="1" applyFont="1" applyFill="1" applyProtection="1">
      <protection hidden="1"/>
    </xf>
    <xf numFmtId="179" fontId="67" fillId="33" borderId="0" xfId="0" applyNumberFormat="1" applyFont="1" applyFill="1" applyProtection="1">
      <protection hidden="1"/>
    </xf>
    <xf numFmtId="179" fontId="67" fillId="33" borderId="100" xfId="0" applyNumberFormat="1" applyFont="1" applyFill="1" applyBorder="1" applyProtection="1">
      <protection hidden="1"/>
    </xf>
    <xf numFmtId="181" fontId="67" fillId="33" borderId="115" xfId="0" applyNumberFormat="1" applyFont="1" applyFill="1" applyBorder="1" applyAlignment="1" applyProtection="1">
      <alignment horizontal="center"/>
      <protection hidden="1"/>
    </xf>
    <xf numFmtId="179" fontId="67" fillId="33" borderId="116" xfId="0" applyNumberFormat="1" applyFont="1" applyFill="1" applyBorder="1" applyAlignment="1" applyProtection="1">
      <alignment horizontal="center"/>
      <protection hidden="1"/>
    </xf>
    <xf numFmtId="181" fontId="67" fillId="33" borderId="117" xfId="0" applyNumberFormat="1" applyFont="1" applyFill="1" applyBorder="1" applyProtection="1">
      <protection hidden="1"/>
    </xf>
    <xf numFmtId="181" fontId="68" fillId="33" borderId="170" xfId="28" applyNumberFormat="1" applyFont="1" applyFill="1" applyBorder="1" applyAlignment="1" applyProtection="1">
      <alignment horizontal="center"/>
      <protection locked="0"/>
    </xf>
    <xf numFmtId="179" fontId="67" fillId="33" borderId="178" xfId="0" applyNumberFormat="1" applyFont="1" applyFill="1" applyBorder="1" applyAlignment="1" applyProtection="1">
      <alignment horizontal="center"/>
      <protection hidden="1"/>
    </xf>
    <xf numFmtId="179" fontId="67" fillId="33" borderId="120" xfId="0" applyNumberFormat="1" applyFont="1" applyFill="1" applyBorder="1" applyProtection="1">
      <protection hidden="1"/>
    </xf>
    <xf numFmtId="179" fontId="67" fillId="33" borderId="121" xfId="0" applyNumberFormat="1" applyFont="1" applyFill="1" applyBorder="1" applyProtection="1">
      <protection hidden="1"/>
    </xf>
    <xf numFmtId="179" fontId="67" fillId="33" borderId="122" xfId="0" applyNumberFormat="1" applyFont="1" applyFill="1" applyBorder="1" applyProtection="1">
      <protection hidden="1"/>
    </xf>
    <xf numFmtId="179" fontId="67" fillId="33" borderId="192" xfId="0" applyNumberFormat="1" applyFont="1" applyFill="1" applyBorder="1" applyProtection="1">
      <protection hidden="1"/>
    </xf>
    <xf numFmtId="179" fontId="67" fillId="33" borderId="193" xfId="0" applyNumberFormat="1" applyFont="1" applyFill="1" applyBorder="1" applyProtection="1">
      <protection hidden="1"/>
    </xf>
    <xf numFmtId="179" fontId="67" fillId="33" borderId="194" xfId="0" applyNumberFormat="1" applyFont="1" applyFill="1" applyBorder="1" applyProtection="1">
      <protection hidden="1"/>
    </xf>
    <xf numFmtId="179" fontId="67" fillId="33" borderId="195" xfId="0" applyNumberFormat="1" applyFont="1" applyFill="1" applyBorder="1" applyProtection="1">
      <protection hidden="1"/>
    </xf>
    <xf numFmtId="181" fontId="67" fillId="33" borderId="187" xfId="0" applyNumberFormat="1" applyFont="1" applyFill="1" applyBorder="1" applyProtection="1">
      <protection hidden="1"/>
    </xf>
    <xf numFmtId="181" fontId="67" fillId="33" borderId="196" xfId="0" applyNumberFormat="1" applyFont="1" applyFill="1" applyBorder="1" applyProtection="1">
      <protection hidden="1"/>
    </xf>
    <xf numFmtId="181" fontId="67" fillId="33" borderId="197" xfId="0" applyNumberFormat="1" applyFont="1" applyFill="1" applyBorder="1" applyProtection="1">
      <protection hidden="1"/>
    </xf>
    <xf numFmtId="179" fontId="68" fillId="33" borderId="0" xfId="0" applyNumberFormat="1" applyFont="1" applyFill="1" applyAlignment="1" applyProtection="1">
      <protection hidden="1"/>
    </xf>
    <xf numFmtId="179" fontId="68" fillId="33" borderId="0" xfId="0" applyNumberFormat="1" applyFont="1" applyFill="1" applyProtection="1">
      <protection hidden="1"/>
    </xf>
    <xf numFmtId="181" fontId="67" fillId="33" borderId="123" xfId="0" applyNumberFormat="1" applyFont="1" applyFill="1" applyBorder="1" applyProtection="1">
      <protection hidden="1"/>
    </xf>
    <xf numFmtId="181" fontId="6" fillId="33" borderId="123" xfId="0" applyNumberFormat="1" applyFont="1" applyFill="1" applyBorder="1" applyProtection="1">
      <protection hidden="1"/>
    </xf>
    <xf numFmtId="179" fontId="67" fillId="33" borderId="124" xfId="0" applyNumberFormat="1" applyFont="1" applyFill="1" applyBorder="1" applyAlignment="1" applyProtection="1">
      <alignment horizontal="center"/>
      <protection hidden="1"/>
    </xf>
    <xf numFmtId="179" fontId="6" fillId="33" borderId="124" xfId="0" applyNumberFormat="1" applyFont="1" applyFill="1" applyBorder="1" applyAlignment="1" applyProtection="1">
      <alignment horizontal="center"/>
      <protection hidden="1"/>
    </xf>
    <xf numFmtId="179" fontId="6" fillId="33" borderId="125" xfId="0" applyNumberFormat="1" applyFont="1" applyFill="1" applyBorder="1" applyProtection="1">
      <protection locked="0"/>
    </xf>
    <xf numFmtId="179" fontId="6" fillId="33" borderId="126" xfId="0" applyNumberFormat="1" applyFont="1" applyFill="1" applyBorder="1" applyProtection="1">
      <protection locked="0"/>
    </xf>
    <xf numFmtId="179" fontId="6" fillId="33" borderId="127" xfId="0" applyNumberFormat="1" applyFont="1" applyFill="1" applyBorder="1" applyProtection="1">
      <protection locked="0"/>
    </xf>
    <xf numFmtId="179" fontId="6" fillId="33" borderId="128" xfId="0" applyNumberFormat="1" applyFont="1" applyFill="1" applyBorder="1" applyProtection="1">
      <protection locked="0"/>
    </xf>
    <xf numFmtId="179" fontId="6" fillId="33" borderId="126" xfId="0" quotePrefix="1" applyNumberFormat="1" applyFont="1" applyFill="1" applyBorder="1" applyProtection="1">
      <protection locked="0"/>
    </xf>
    <xf numFmtId="179" fontId="6" fillId="33" borderId="129" xfId="0" applyNumberFormat="1" applyFont="1" applyFill="1" applyBorder="1" applyProtection="1">
      <protection locked="0"/>
    </xf>
    <xf numFmtId="179" fontId="6" fillId="33" borderId="130" xfId="0" applyNumberFormat="1" applyFont="1" applyFill="1" applyBorder="1" applyProtection="1">
      <protection locked="0"/>
    </xf>
    <xf numFmtId="179" fontId="6" fillId="33" borderId="131" xfId="0" applyNumberFormat="1" applyFont="1" applyFill="1" applyBorder="1" applyProtection="1">
      <protection locked="0"/>
    </xf>
    <xf numFmtId="179" fontId="67" fillId="33" borderId="125" xfId="0" applyNumberFormat="1" applyFont="1" applyFill="1" applyBorder="1" applyProtection="1">
      <protection locked="0"/>
    </xf>
    <xf numFmtId="179" fontId="67" fillId="33" borderId="126" xfId="0" applyNumberFormat="1" applyFont="1" applyFill="1" applyBorder="1" applyProtection="1">
      <protection locked="0"/>
    </xf>
    <xf numFmtId="179" fontId="67" fillId="33" borderId="127" xfId="0" applyNumberFormat="1" applyFont="1" applyFill="1" applyBorder="1" applyProtection="1">
      <protection locked="0"/>
    </xf>
    <xf numFmtId="179" fontId="67" fillId="33" borderId="128" xfId="0" applyNumberFormat="1" applyFont="1" applyFill="1" applyBorder="1" applyProtection="1">
      <protection locked="0"/>
    </xf>
    <xf numFmtId="179" fontId="67" fillId="33" borderId="126" xfId="0" quotePrefix="1" applyNumberFormat="1" applyFont="1" applyFill="1" applyBorder="1" applyProtection="1">
      <protection locked="0"/>
    </xf>
    <xf numFmtId="179" fontId="67" fillId="33" borderId="129" xfId="0" applyNumberFormat="1" applyFont="1" applyFill="1" applyBorder="1" applyProtection="1">
      <protection locked="0"/>
    </xf>
    <xf numFmtId="179" fontId="67" fillId="33" borderId="130" xfId="0" applyNumberFormat="1" applyFont="1" applyFill="1" applyBorder="1" applyProtection="1">
      <protection locked="0"/>
    </xf>
    <xf numFmtId="179" fontId="67" fillId="33" borderId="131" xfId="0" applyNumberFormat="1" applyFont="1" applyFill="1" applyBorder="1" applyProtection="1">
      <protection locked="0"/>
    </xf>
    <xf numFmtId="0" fontId="4" fillId="0" borderId="34" xfId="0" applyFont="1" applyBorder="1" applyAlignment="1" applyProtection="1">
      <alignment horizontal="center"/>
      <protection locked="0"/>
    </xf>
    <xf numFmtId="0" fontId="4" fillId="28" borderId="37" xfId="0" applyFont="1" applyFill="1" applyBorder="1" applyAlignment="1" applyProtection="1">
      <alignment horizontal="center"/>
      <protection locked="0"/>
    </xf>
    <xf numFmtId="0" fontId="4" fillId="0" borderId="37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179" fontId="6" fillId="33" borderId="198" xfId="0" applyNumberFormat="1" applyFont="1" applyFill="1" applyBorder="1" applyAlignment="1" applyProtection="1">
      <alignment horizontal="center"/>
      <protection hidden="1"/>
    </xf>
    <xf numFmtId="179" fontId="6" fillId="33" borderId="199" xfId="0" applyNumberFormat="1" applyFont="1" applyFill="1" applyBorder="1" applyAlignment="1" applyProtection="1">
      <alignment horizontal="center"/>
      <protection hidden="1"/>
    </xf>
    <xf numFmtId="179" fontId="6" fillId="33" borderId="200" xfId="0" applyNumberFormat="1" applyFont="1" applyFill="1" applyBorder="1" applyAlignment="1" applyProtection="1">
      <alignment horizontal="center"/>
      <protection hidden="1"/>
    </xf>
    <xf numFmtId="178" fontId="6" fillId="33" borderId="198" xfId="28" applyNumberFormat="1" applyFont="1" applyFill="1" applyBorder="1" applyProtection="1">
      <protection hidden="1"/>
    </xf>
    <xf numFmtId="178" fontId="6" fillId="33" borderId="199" xfId="28" applyNumberFormat="1" applyFont="1" applyFill="1" applyBorder="1" applyAlignment="1" applyProtection="1">
      <protection hidden="1"/>
    </xf>
    <xf numFmtId="178" fontId="6" fillId="33" borderId="199" xfId="28" applyNumberFormat="1" applyFont="1" applyFill="1" applyBorder="1" applyProtection="1">
      <protection hidden="1"/>
    </xf>
    <xf numFmtId="178" fontId="6" fillId="33" borderId="200" xfId="28" applyNumberFormat="1" applyFont="1" applyFill="1" applyBorder="1" applyProtection="1">
      <protection hidden="1"/>
    </xf>
    <xf numFmtId="179" fontId="67" fillId="33" borderId="198" xfId="0" applyNumberFormat="1" applyFont="1" applyFill="1" applyBorder="1" applyAlignment="1" applyProtection="1">
      <alignment horizontal="center"/>
      <protection hidden="1"/>
    </xf>
    <xf numFmtId="179" fontId="67" fillId="33" borderId="199" xfId="0" applyNumberFormat="1" applyFont="1" applyFill="1" applyBorder="1" applyAlignment="1" applyProtection="1">
      <alignment horizontal="center"/>
      <protection hidden="1"/>
    </xf>
    <xf numFmtId="179" fontId="67" fillId="33" borderId="200" xfId="0" applyNumberFormat="1" applyFont="1" applyFill="1" applyBorder="1" applyAlignment="1" applyProtection="1">
      <alignment horizontal="center"/>
      <protection hidden="1"/>
    </xf>
    <xf numFmtId="178" fontId="67" fillId="33" borderId="198" xfId="28" applyNumberFormat="1" applyFont="1" applyFill="1" applyBorder="1" applyProtection="1">
      <protection hidden="1"/>
    </xf>
    <xf numFmtId="178" fontId="67" fillId="33" borderId="199" xfId="28" applyNumberFormat="1" applyFont="1" applyFill="1" applyBorder="1" applyAlignment="1" applyProtection="1">
      <protection hidden="1"/>
    </xf>
    <xf numFmtId="178" fontId="67" fillId="33" borderId="199" xfId="28" applyNumberFormat="1" applyFont="1" applyFill="1" applyBorder="1" applyProtection="1">
      <protection hidden="1"/>
    </xf>
    <xf numFmtId="178" fontId="67" fillId="33" borderId="200" xfId="28" applyNumberFormat="1" applyFont="1" applyFill="1" applyBorder="1" applyProtection="1"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70" fillId="24" borderId="99" xfId="0" applyFont="1" applyFill="1" applyBorder="1" applyAlignment="1" applyProtection="1">
      <alignment horizontal="center"/>
      <protection locked="0" hidden="1"/>
    </xf>
    <xf numFmtId="0" fontId="34" fillId="0" borderId="16" xfId="0" applyFont="1" applyBorder="1" applyAlignment="1" applyProtection="1">
      <alignment horizontal="left"/>
      <protection hidden="1"/>
    </xf>
    <xf numFmtId="0" fontId="31" fillId="0" borderId="18" xfId="0" applyFont="1" applyBorder="1" applyAlignment="1" applyProtection="1">
      <alignment horizontal="center" vertical="center"/>
      <protection hidden="1"/>
    </xf>
    <xf numFmtId="0" fontId="31" fillId="0" borderId="12" xfId="0" applyFont="1" applyBorder="1" applyAlignment="1" applyProtection="1">
      <alignment horizontal="center" vertical="center"/>
      <protection hidden="1"/>
    </xf>
    <xf numFmtId="0" fontId="0" fillId="0" borderId="132" xfId="0" applyBorder="1" applyAlignment="1" applyProtection="1">
      <alignment horizontal="left"/>
      <protection locked="0"/>
    </xf>
    <xf numFmtId="0" fontId="0" fillId="0" borderId="133" xfId="0" applyBorder="1" applyAlignment="1" applyProtection="1">
      <protection locked="0"/>
    </xf>
    <xf numFmtId="0" fontId="0" fillId="0" borderId="134" xfId="0" applyBorder="1" applyAlignment="1" applyProtection="1">
      <protection locked="0"/>
    </xf>
    <xf numFmtId="0" fontId="54" fillId="0" borderId="133" xfId="0" applyFont="1" applyBorder="1" applyAlignment="1" applyProtection="1">
      <alignment horizontal="left"/>
      <protection locked="0"/>
    </xf>
    <xf numFmtId="0" fontId="0" fillId="0" borderId="135" xfId="0" applyBorder="1" applyAlignment="1" applyProtection="1">
      <alignment horizontal="left"/>
      <protection locked="0"/>
    </xf>
    <xf numFmtId="0" fontId="0" fillId="0" borderId="136" xfId="0" applyFont="1" applyBorder="1" applyAlignment="1" applyProtection="1">
      <alignment horizontal="left"/>
      <protection locked="0"/>
    </xf>
    <xf numFmtId="0" fontId="0" fillId="0" borderId="136" xfId="0" applyBorder="1" applyAlignment="1" applyProtection="1">
      <protection locked="0"/>
    </xf>
    <xf numFmtId="0" fontId="0" fillId="0" borderId="137" xfId="0" applyBorder="1" applyAlignment="1" applyProtection="1">
      <protection locked="0"/>
    </xf>
    <xf numFmtId="0" fontId="0" fillId="0" borderId="133" xfId="0" applyFont="1" applyBorder="1" applyAlignment="1" applyProtection="1">
      <alignment horizontal="left"/>
      <protection locked="0"/>
    </xf>
    <xf numFmtId="177" fontId="7" fillId="0" borderId="142" xfId="0" applyNumberFormat="1" applyFont="1" applyBorder="1" applyAlignment="1" applyProtection="1">
      <alignment horizontal="center" vertical="center"/>
      <protection hidden="1"/>
    </xf>
    <xf numFmtId="0" fontId="0" fillId="0" borderId="143" xfId="0" applyBorder="1" applyAlignment="1">
      <alignment horizontal="center" vertical="center"/>
    </xf>
    <xf numFmtId="177" fontId="0" fillId="25" borderId="19" xfId="34" applyNumberFormat="1" applyFont="1" applyFill="1" applyBorder="1" applyAlignment="1" applyProtection="1">
      <alignment horizontal="right" vertical="center"/>
      <protection hidden="1"/>
    </xf>
    <xf numFmtId="0" fontId="0" fillId="0" borderId="18" xfId="0" applyBorder="1" applyAlignment="1"/>
    <xf numFmtId="177" fontId="7" fillId="0" borderId="63" xfId="0" applyNumberFormat="1" applyFont="1" applyBorder="1" applyAlignment="1" applyProtection="1">
      <alignment horizontal="center" vertical="center"/>
      <protection hidden="1"/>
    </xf>
    <xf numFmtId="0" fontId="0" fillId="0" borderId="138" xfId="0" applyBorder="1" applyAlignment="1">
      <alignment horizontal="center" vertical="center"/>
    </xf>
    <xf numFmtId="177" fontId="0" fillId="25" borderId="17" xfId="34" applyNumberFormat="1" applyFont="1" applyFill="1" applyBorder="1" applyAlignment="1" applyProtection="1">
      <alignment horizontal="right" vertical="center"/>
      <protection hidden="1"/>
    </xf>
    <xf numFmtId="0" fontId="0" fillId="0" borderId="50" xfId="0" applyBorder="1" applyAlignment="1"/>
    <xf numFmtId="2" fontId="7" fillId="0" borderId="63" xfId="0" applyNumberFormat="1" applyFont="1" applyBorder="1" applyAlignment="1" applyProtection="1">
      <alignment horizontal="center" vertical="center"/>
      <protection hidden="1"/>
    </xf>
    <xf numFmtId="185" fontId="0" fillId="25" borderId="96" xfId="34" applyNumberFormat="1" applyFont="1" applyFill="1" applyBorder="1" applyAlignment="1" applyProtection="1">
      <alignment horizontal="right" vertical="center"/>
      <protection hidden="1"/>
    </xf>
    <xf numFmtId="185" fontId="0" fillId="0" borderId="139" xfId="0" applyNumberFormat="1" applyBorder="1" applyAlignment="1"/>
    <xf numFmtId="2" fontId="7" fillId="0" borderId="64" xfId="0" applyNumberFormat="1" applyFont="1" applyBorder="1" applyAlignment="1" applyProtection="1">
      <alignment horizontal="center" vertical="center"/>
      <protection hidden="1"/>
    </xf>
    <xf numFmtId="0" fontId="0" fillId="0" borderId="83" xfId="0" applyBorder="1" applyAlignment="1">
      <alignment horizontal="center" vertical="center"/>
    </xf>
    <xf numFmtId="0" fontId="0" fillId="0" borderId="140" xfId="0" applyBorder="1" applyAlignment="1" applyProtection="1">
      <alignment horizontal="left"/>
      <protection locked="0"/>
    </xf>
    <xf numFmtId="0" fontId="0" fillId="0" borderId="140" xfId="0" applyFont="1" applyBorder="1" applyAlignment="1" applyProtection="1">
      <alignment horizontal="left"/>
      <protection locked="0"/>
    </xf>
    <xf numFmtId="0" fontId="0" fillId="0" borderId="140" xfId="0" applyBorder="1" applyAlignment="1" applyProtection="1">
      <protection locked="0"/>
    </xf>
    <xf numFmtId="0" fontId="0" fillId="0" borderId="141" xfId="0" applyBorder="1" applyAlignment="1" applyProtection="1">
      <protection locked="0"/>
    </xf>
    <xf numFmtId="177" fontId="0" fillId="0" borderId="19" xfId="0" applyNumberFormat="1" applyFont="1" applyBorder="1" applyAlignment="1" applyProtection="1">
      <alignment horizontal="right" vertical="center"/>
      <protection hidden="1"/>
    </xf>
    <xf numFmtId="180" fontId="38" fillId="30" borderId="146" xfId="34" applyNumberFormat="1" applyFont="1" applyFill="1" applyBorder="1" applyAlignment="1" applyProtection="1">
      <alignment horizontal="center" vertical="center"/>
      <protection locked="0"/>
    </xf>
    <xf numFmtId="0" fontId="0" fillId="0" borderId="88" xfId="0" applyBorder="1" applyAlignment="1">
      <alignment horizontal="center" vertical="center"/>
    </xf>
    <xf numFmtId="0" fontId="36" fillId="0" borderId="14" xfId="0" applyNumberFormat="1" applyFont="1" applyBorder="1" applyAlignment="1" applyProtection="1">
      <protection hidden="1"/>
    </xf>
    <xf numFmtId="0" fontId="0" fillId="0" borderId="134" xfId="0" applyBorder="1" applyAlignment="1" applyProtection="1">
      <protection hidden="1"/>
    </xf>
    <xf numFmtId="180" fontId="38" fillId="30" borderId="147" xfId="34" applyNumberFormat="1" applyFont="1" applyFill="1" applyBorder="1" applyAlignment="1" applyProtection="1">
      <alignment horizontal="center" vertical="center"/>
      <protection locked="0"/>
    </xf>
    <xf numFmtId="0" fontId="0" fillId="0" borderId="89" xfId="0" applyBorder="1" applyAlignment="1">
      <alignment horizontal="center" vertical="center"/>
    </xf>
    <xf numFmtId="0" fontId="36" fillId="0" borderId="97" xfId="0" applyNumberFormat="1" applyFont="1" applyBorder="1" applyAlignment="1" applyProtection="1">
      <protection hidden="1"/>
    </xf>
    <xf numFmtId="0" fontId="0" fillId="0" borderId="137" xfId="0" applyBorder="1" applyAlignment="1" applyProtection="1"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50" xfId="0" applyBorder="1" applyAlignment="1">
      <alignment horizontal="center" vertical="center"/>
    </xf>
    <xf numFmtId="2" fontId="31" fillId="0" borderId="12" xfId="0" applyNumberFormat="1" applyFont="1" applyBorder="1" applyAlignment="1" applyProtection="1">
      <alignment horizontal="center" vertical="center"/>
      <protection hidden="1"/>
    </xf>
    <xf numFmtId="0" fontId="0" fillId="0" borderId="33" xfId="0" applyBorder="1" applyAlignment="1">
      <alignment horizontal="center" vertical="center"/>
    </xf>
    <xf numFmtId="3" fontId="44" fillId="0" borderId="17" xfId="0" applyNumberFormat="1" applyFont="1" applyBorder="1" applyAlignment="1" applyProtection="1">
      <alignment horizontal="center"/>
      <protection hidden="1"/>
    </xf>
    <xf numFmtId="0" fontId="0" fillId="0" borderId="50" xfId="0" applyBorder="1"/>
    <xf numFmtId="177" fontId="0" fillId="0" borderId="144" xfId="0" applyNumberFormat="1" applyFont="1" applyBorder="1" applyAlignment="1" applyProtection="1">
      <alignment horizontal="right" vertical="center"/>
      <protection hidden="1"/>
    </xf>
    <xf numFmtId="0" fontId="0" fillId="0" borderId="145" xfId="0" applyBorder="1" applyAlignment="1"/>
    <xf numFmtId="38" fontId="38" fillId="30" borderId="146" xfId="34" applyFont="1" applyFill="1" applyBorder="1" applyAlignment="1" applyProtection="1">
      <alignment horizontal="center" vertical="center"/>
      <protection locked="0"/>
    </xf>
    <xf numFmtId="38" fontId="38" fillId="30" borderId="147" xfId="34" applyFont="1" applyFill="1" applyBorder="1" applyAlignment="1" applyProtection="1">
      <alignment horizontal="center" vertical="center"/>
      <protection locked="0"/>
    </xf>
    <xf numFmtId="180" fontId="38" fillId="30" borderId="148" xfId="34" applyNumberFormat="1" applyFont="1" applyFill="1" applyBorder="1" applyAlignment="1" applyProtection="1">
      <alignment horizontal="center" vertical="center"/>
      <protection locked="0"/>
    </xf>
    <xf numFmtId="0" fontId="0" fillId="0" borderId="87" xfId="0" applyBorder="1" applyAlignment="1">
      <alignment horizontal="center" vertical="center"/>
    </xf>
    <xf numFmtId="0" fontId="36" fillId="0" borderId="10" xfId="0" applyNumberFormat="1" applyFont="1" applyBorder="1" applyAlignment="1" applyProtection="1">
      <protection hidden="1"/>
    </xf>
    <xf numFmtId="0" fontId="0" fillId="0" borderId="141" xfId="0" applyBorder="1" applyAlignment="1" applyProtection="1">
      <protection hidden="1"/>
    </xf>
    <xf numFmtId="0" fontId="4" fillId="0" borderId="53" xfId="0" applyFont="1" applyBorder="1" applyAlignment="1" applyProtection="1">
      <alignment horizontal="center"/>
      <protection hidden="1"/>
    </xf>
    <xf numFmtId="0" fontId="0" fillId="0" borderId="50" xfId="0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2" fontId="33" fillId="0" borderId="18" xfId="0" applyNumberFormat="1" applyFont="1" applyBorder="1" applyAlignment="1" applyProtection="1">
      <alignment horizontal="center" vertical="center"/>
      <protection hidden="1"/>
    </xf>
    <xf numFmtId="0" fontId="0" fillId="0" borderId="150" xfId="0" applyBorder="1" applyAlignment="1">
      <alignment horizontal="center" vertical="center"/>
    </xf>
    <xf numFmtId="38" fontId="38" fillId="30" borderId="148" xfId="34" applyFont="1" applyFill="1" applyBorder="1" applyAlignment="1" applyProtection="1">
      <alignment horizontal="center" vertical="center"/>
      <protection locked="0"/>
    </xf>
    <xf numFmtId="0" fontId="0" fillId="30" borderId="17" xfId="0" applyFill="1" applyBorder="1" applyAlignment="1" applyProtection="1">
      <alignment horizontal="center"/>
      <protection locked="0"/>
    </xf>
    <xf numFmtId="0" fontId="0" fillId="30" borderId="50" xfId="0" applyFill="1" applyBorder="1" applyAlignment="1" applyProtection="1">
      <protection locked="0"/>
    </xf>
    <xf numFmtId="0" fontId="69" fillId="30" borderId="17" xfId="0" applyFont="1" applyFill="1" applyBorder="1" applyAlignment="1" applyProtection="1">
      <protection locked="0"/>
    </xf>
    <xf numFmtId="0" fontId="69" fillId="30" borderId="149" xfId="0" applyFont="1" applyFill="1" applyBorder="1" applyAlignment="1" applyProtection="1">
      <protection locked="0"/>
    </xf>
    <xf numFmtId="0" fontId="0" fillId="0" borderId="57" xfId="0" applyBorder="1" applyAlignment="1" applyProtection="1">
      <alignment horizontal="center"/>
      <protection hidden="1"/>
    </xf>
    <xf numFmtId="0" fontId="0" fillId="0" borderId="99" xfId="0" applyBorder="1" applyAlignment="1" applyProtection="1">
      <alignment horizontal="center"/>
      <protection hidden="1"/>
    </xf>
    <xf numFmtId="0" fontId="0" fillId="0" borderId="68" xfId="0" applyBorder="1" applyAlignment="1" applyProtection="1">
      <alignment horizontal="center"/>
      <protection hidden="1"/>
    </xf>
    <xf numFmtId="2" fontId="7" fillId="0" borderId="201" xfId="0" applyNumberFormat="1" applyFont="1" applyBorder="1" applyAlignment="1" applyProtection="1">
      <alignment horizontal="center"/>
      <protection hidden="1"/>
    </xf>
    <xf numFmtId="0" fontId="0" fillId="0" borderId="202" xfId="0" applyBorder="1" applyAlignment="1">
      <alignment horizontal="center"/>
    </xf>
    <xf numFmtId="179" fontId="6" fillId="33" borderId="151" xfId="0" applyNumberFormat="1" applyFont="1" applyFill="1" applyBorder="1" applyAlignment="1" applyProtection="1">
      <alignment horizontal="left"/>
      <protection locked="0"/>
    </xf>
    <xf numFmtId="179" fontId="6" fillId="33" borderId="152" xfId="0" applyNumberFormat="1" applyFont="1" applyFill="1" applyBorder="1" applyAlignment="1" applyProtection="1">
      <alignment horizontal="left"/>
      <protection locked="0"/>
    </xf>
    <xf numFmtId="179" fontId="6" fillId="33" borderId="153" xfId="0" applyNumberFormat="1" applyFont="1" applyFill="1" applyBorder="1" applyAlignment="1" applyProtection="1">
      <alignment horizontal="left"/>
      <protection locked="0"/>
    </xf>
    <xf numFmtId="179" fontId="6" fillId="33" borderId="154" xfId="0" applyNumberFormat="1" applyFont="1" applyFill="1" applyBorder="1" applyAlignment="1" applyProtection="1">
      <alignment horizontal="left"/>
      <protection locked="0"/>
    </xf>
    <xf numFmtId="179" fontId="6" fillId="33" borderId="115" xfId="0" applyNumberFormat="1" applyFont="1" applyFill="1" applyBorder="1" applyAlignment="1" applyProtection="1">
      <alignment horizontal="center"/>
      <protection hidden="1"/>
    </xf>
    <xf numFmtId="179" fontId="6" fillId="33" borderId="155" xfId="0" applyNumberFormat="1" applyFont="1" applyFill="1" applyBorder="1" applyAlignment="1" applyProtection="1">
      <alignment horizontal="center"/>
      <protection hidden="1"/>
    </xf>
    <xf numFmtId="179" fontId="6" fillId="33" borderId="0" xfId="0" applyNumberFormat="1" applyFont="1" applyFill="1" applyAlignment="1" applyProtection="1">
      <alignment wrapText="1"/>
      <protection hidden="1"/>
    </xf>
    <xf numFmtId="179" fontId="6" fillId="33" borderId="0" xfId="0" applyNumberFormat="1" applyFont="1" applyFill="1" applyAlignment="1" applyProtection="1">
      <alignment vertical="center" wrapText="1"/>
      <protection hidden="1"/>
    </xf>
    <xf numFmtId="1" fontId="6" fillId="33" borderId="0" xfId="0" applyNumberFormat="1" applyFont="1" applyFill="1" applyAlignment="1" applyProtection="1">
      <alignment vertical="center" wrapText="1"/>
      <protection hidden="1"/>
    </xf>
    <xf numFmtId="1" fontId="6" fillId="33" borderId="0" xfId="0" applyNumberFormat="1" applyFont="1" applyFill="1" applyAlignment="1" applyProtection="1">
      <alignment vertical="center"/>
      <protection hidden="1"/>
    </xf>
    <xf numFmtId="179" fontId="6" fillId="33" borderId="0" xfId="0" applyNumberFormat="1" applyFont="1" applyFill="1" applyAlignment="1" applyProtection="1">
      <alignment horizontal="left" vertical="top" wrapText="1"/>
      <protection hidden="1"/>
    </xf>
    <xf numFmtId="179" fontId="6" fillId="33" borderId="191" xfId="0" applyNumberFormat="1" applyFont="1" applyFill="1" applyBorder="1" applyAlignment="1" applyProtection="1">
      <alignment horizontal="left" vertical="top" wrapText="1"/>
      <protection hidden="1"/>
    </xf>
    <xf numFmtId="1" fontId="6" fillId="33" borderId="0" xfId="0" applyNumberFormat="1" applyFont="1" applyFill="1" applyAlignment="1" applyProtection="1">
      <alignment horizontal="left" vertical="center" wrapText="1"/>
      <protection hidden="1"/>
    </xf>
    <xf numFmtId="1" fontId="6" fillId="33" borderId="191" xfId="0" applyNumberFormat="1" applyFont="1" applyFill="1" applyBorder="1" applyAlignment="1" applyProtection="1">
      <alignment horizontal="left" vertical="center" wrapText="1"/>
      <protection hidden="1"/>
    </xf>
    <xf numFmtId="179" fontId="6" fillId="33" borderId="156" xfId="0" applyNumberFormat="1" applyFont="1" applyFill="1" applyBorder="1" applyAlignment="1" applyProtection="1">
      <alignment horizontal="left"/>
      <protection locked="0"/>
    </xf>
    <xf numFmtId="179" fontId="6" fillId="33" borderId="157" xfId="0" applyNumberFormat="1" applyFont="1" applyFill="1" applyBorder="1" applyAlignment="1" applyProtection="1">
      <alignment horizontal="left"/>
      <protection locked="0"/>
    </xf>
    <xf numFmtId="179" fontId="67" fillId="33" borderId="151" xfId="0" applyNumberFormat="1" applyFont="1" applyFill="1" applyBorder="1" applyAlignment="1" applyProtection="1">
      <alignment horizontal="left"/>
      <protection locked="0"/>
    </xf>
    <xf numFmtId="179" fontId="67" fillId="33" borderId="152" xfId="0" applyNumberFormat="1" applyFont="1" applyFill="1" applyBorder="1" applyAlignment="1" applyProtection="1">
      <alignment horizontal="left"/>
      <protection locked="0"/>
    </xf>
    <xf numFmtId="179" fontId="67" fillId="33" borderId="153" xfId="0" applyNumberFormat="1" applyFont="1" applyFill="1" applyBorder="1" applyAlignment="1" applyProtection="1">
      <alignment horizontal="left"/>
      <protection locked="0"/>
    </xf>
    <xf numFmtId="179" fontId="67" fillId="33" borderId="154" xfId="0" applyNumberFormat="1" applyFont="1" applyFill="1" applyBorder="1" applyAlignment="1" applyProtection="1">
      <alignment horizontal="left"/>
      <protection locked="0"/>
    </xf>
    <xf numFmtId="179" fontId="67" fillId="33" borderId="115" xfId="0" applyNumberFormat="1" applyFont="1" applyFill="1" applyBorder="1" applyAlignment="1" applyProtection="1">
      <alignment horizontal="center"/>
      <protection hidden="1"/>
    </xf>
    <xf numFmtId="179" fontId="67" fillId="33" borderId="155" xfId="0" applyNumberFormat="1" applyFont="1" applyFill="1" applyBorder="1" applyAlignment="1" applyProtection="1">
      <alignment horizontal="center"/>
      <protection hidden="1"/>
    </xf>
    <xf numFmtId="179" fontId="67" fillId="33" borderId="0" xfId="0" applyNumberFormat="1" applyFont="1" applyFill="1" applyAlignment="1" applyProtection="1">
      <alignment wrapText="1"/>
      <protection hidden="1"/>
    </xf>
    <xf numFmtId="179" fontId="67" fillId="33" borderId="0" xfId="0" applyNumberFormat="1" applyFont="1" applyFill="1" applyAlignment="1" applyProtection="1">
      <alignment vertical="center" wrapText="1"/>
      <protection hidden="1"/>
    </xf>
    <xf numFmtId="1" fontId="67" fillId="33" borderId="0" xfId="0" applyNumberFormat="1" applyFont="1" applyFill="1" applyAlignment="1" applyProtection="1">
      <alignment vertical="center" wrapText="1"/>
      <protection hidden="1"/>
    </xf>
    <xf numFmtId="1" fontId="67" fillId="33" borderId="0" xfId="0" applyNumberFormat="1" applyFont="1" applyFill="1" applyAlignment="1" applyProtection="1">
      <alignment vertical="center"/>
      <protection hidden="1"/>
    </xf>
    <xf numFmtId="179" fontId="67" fillId="33" borderId="0" xfId="0" applyNumberFormat="1" applyFont="1" applyFill="1" applyAlignment="1" applyProtection="1">
      <alignment horizontal="left" vertical="top" wrapText="1"/>
      <protection hidden="1"/>
    </xf>
    <xf numFmtId="179" fontId="67" fillId="33" borderId="191" xfId="0" applyNumberFormat="1" applyFont="1" applyFill="1" applyBorder="1" applyAlignment="1" applyProtection="1">
      <alignment horizontal="left" vertical="top" wrapText="1"/>
      <protection hidden="1"/>
    </xf>
    <xf numFmtId="1" fontId="67" fillId="33" borderId="0" xfId="0" applyNumberFormat="1" applyFont="1" applyFill="1" applyAlignment="1" applyProtection="1">
      <alignment horizontal="left" vertical="center" wrapText="1"/>
      <protection hidden="1"/>
    </xf>
    <xf numFmtId="1" fontId="67" fillId="33" borderId="191" xfId="0" applyNumberFormat="1" applyFont="1" applyFill="1" applyBorder="1" applyAlignment="1" applyProtection="1">
      <alignment horizontal="left" vertical="center" wrapText="1"/>
      <protection hidden="1"/>
    </xf>
    <xf numFmtId="179" fontId="67" fillId="33" borderId="156" xfId="0" applyNumberFormat="1" applyFont="1" applyFill="1" applyBorder="1" applyAlignment="1" applyProtection="1">
      <alignment horizontal="left"/>
      <protection locked="0"/>
    </xf>
    <xf numFmtId="179" fontId="67" fillId="33" borderId="157" xfId="0" applyNumberFormat="1" applyFont="1" applyFill="1" applyBorder="1" applyAlignment="1" applyProtection="1">
      <alignment horizontal="left"/>
      <protection locked="0"/>
    </xf>
    <xf numFmtId="0" fontId="4" fillId="31" borderId="16" xfId="0" applyFont="1" applyFill="1" applyBorder="1" applyAlignment="1" applyProtection="1">
      <alignment horizontal="center"/>
      <protection hidden="1"/>
    </xf>
    <xf numFmtId="178" fontId="4" fillId="31" borderId="38" xfId="0" applyNumberFormat="1" applyFont="1" applyFill="1" applyBorder="1" applyAlignment="1" applyProtection="1">
      <alignment horizontal="center"/>
      <protection hidden="1"/>
    </xf>
    <xf numFmtId="178" fontId="4" fillId="31" borderId="39" xfId="0" applyNumberFormat="1" applyFont="1" applyFill="1" applyBorder="1" applyAlignment="1" applyProtection="1">
      <alignment horizontal="center"/>
      <protection hidden="1"/>
    </xf>
    <xf numFmtId="178" fontId="4" fillId="31" borderId="40" xfId="0" applyNumberFormat="1" applyFont="1" applyFill="1" applyBorder="1" applyAlignment="1" applyProtection="1">
      <alignment horizontal="center"/>
      <protection hidden="1"/>
    </xf>
    <xf numFmtId="178" fontId="4" fillId="31" borderId="46" xfId="0" applyNumberFormat="1" applyFont="1" applyFill="1" applyBorder="1" applyAlignment="1" applyProtection="1">
      <alignment horizontal="center"/>
      <protection hidden="1"/>
    </xf>
    <xf numFmtId="0" fontId="3" fillId="31" borderId="16" xfId="0" applyFont="1" applyFill="1" applyBorder="1" applyAlignment="1" applyProtection="1">
      <alignment horizontal="center"/>
      <protection hidden="1"/>
    </xf>
    <xf numFmtId="178" fontId="4" fillId="31" borderId="59" xfId="0" applyNumberFormat="1" applyFont="1" applyFill="1" applyBorder="1" applyAlignment="1" applyProtection="1">
      <alignment horizontal="center"/>
      <protection hidden="1"/>
    </xf>
    <xf numFmtId="178" fontId="4" fillId="31" borderId="42" xfId="0" applyNumberFormat="1" applyFont="1" applyFill="1" applyBorder="1" applyAlignment="1" applyProtection="1">
      <alignment horizontal="center"/>
      <protection hidden="1"/>
    </xf>
    <xf numFmtId="178" fontId="4" fillId="31" borderId="43" xfId="0" applyNumberFormat="1" applyFont="1" applyFill="1" applyBorder="1" applyAlignment="1" applyProtection="1">
      <alignment horizontal="center"/>
      <protection hidden="1"/>
    </xf>
    <xf numFmtId="178" fontId="4" fillId="31" borderId="44" xfId="0" applyNumberFormat="1" applyFont="1" applyFill="1" applyBorder="1" applyAlignment="1" applyProtection="1">
      <alignment horizontal="center"/>
      <protection hidden="1"/>
    </xf>
    <xf numFmtId="2" fontId="9" fillId="34" borderId="33" xfId="0" applyNumberFormat="1" applyFont="1" applyFill="1" applyBorder="1" applyAlignment="1" applyProtection="1">
      <alignment horizont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39"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sz val="12"/>
        <color indexed="9"/>
      </font>
    </dxf>
    <dxf>
      <font>
        <b val="0"/>
        <i val="0"/>
        <condense val="0"/>
        <extend val="0"/>
        <sz val="12"/>
        <color indexed="9"/>
      </font>
    </dxf>
    <dxf>
      <font>
        <b val="0"/>
        <i val="0"/>
        <condense val="0"/>
        <extend val="0"/>
        <sz val="12"/>
        <color indexed="9"/>
      </font>
    </dxf>
    <dxf>
      <font>
        <b val="0"/>
        <i val="0"/>
        <condense val="0"/>
        <extend val="0"/>
        <sz val="12"/>
        <color indexed="9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8"/>
      </font>
    </dxf>
    <dxf>
      <font>
        <b val="0"/>
        <i val="0"/>
        <condense val="0"/>
        <extend val="0"/>
        <color indexed="1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  <color indexed="11"/>
      </font>
    </dxf>
    <dxf>
      <font>
        <b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  <color indexed="11"/>
      </font>
    </dxf>
    <dxf>
      <font>
        <b val="0"/>
        <i val="0"/>
        <condense val="0"/>
        <extend val="0"/>
        <color indexed="11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1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  <color indexed="10"/>
      </font>
    </dxf>
    <dxf>
      <font>
        <b val="0"/>
        <condense val="0"/>
        <extend val="0"/>
        <color indexed="11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1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1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1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1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  <color indexed="11"/>
      </font>
    </dxf>
    <dxf>
      <font>
        <b val="0"/>
        <i val="0"/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P53"/>
  <sheetViews>
    <sheetView tabSelected="1" zoomScaleNormal="100" workbookViewId="0">
      <selection activeCell="C1" sqref="C1:D1"/>
    </sheetView>
  </sheetViews>
  <sheetFormatPr defaultColWidth="11" defaultRowHeight="15" customHeight="1"/>
  <cols>
    <col min="1" max="1" width="4.375" style="61" customWidth="1"/>
    <col min="2" max="2" width="15.75" style="61" customWidth="1"/>
    <col min="3" max="3" width="13.875" style="68" customWidth="1"/>
    <col min="4" max="10" width="6.125" style="68" customWidth="1"/>
    <col min="11" max="11" width="6.125" style="12" customWidth="1"/>
    <col min="12" max="12" width="6.625" style="64" customWidth="1"/>
    <col min="13" max="13" width="6.25" style="86" customWidth="1"/>
    <col min="14" max="14" width="6.25" style="87" customWidth="1"/>
    <col min="15" max="15" width="2.75" style="87" customWidth="1"/>
    <col min="16" max="16" width="7.75" style="61" customWidth="1"/>
    <col min="17" max="17" width="6.875" style="69" customWidth="1"/>
    <col min="18" max="18" width="6.875" style="61" customWidth="1"/>
    <col min="19" max="19" width="6.875" style="63" customWidth="1"/>
    <col min="20" max="20" width="7.125" style="12" customWidth="1"/>
    <col min="21" max="23" width="9.625" style="61" customWidth="1"/>
    <col min="24" max="16384" width="11" style="12"/>
  </cols>
  <sheetData>
    <row r="1" spans="1:68" ht="15" customHeight="1" thickBot="1">
      <c r="A1" s="104">
        <f>IF(A26+A27+A28+A29=4,1,0)</f>
        <v>1</v>
      </c>
      <c r="B1" s="75" t="s">
        <v>0</v>
      </c>
      <c r="C1" s="541"/>
      <c r="D1" s="542"/>
      <c r="E1" s="75" t="s">
        <v>1</v>
      </c>
      <c r="F1" s="543"/>
      <c r="G1" s="544"/>
      <c r="H1" s="545" t="s">
        <v>2</v>
      </c>
      <c r="I1" s="546"/>
      <c r="J1" s="546"/>
      <c r="K1" s="547"/>
      <c r="L1" s="189"/>
      <c r="M1" s="190" t="s">
        <v>9</v>
      </c>
      <c r="N1" s="191"/>
      <c r="Q1" s="12"/>
      <c r="R1" s="12"/>
      <c r="S1" s="69"/>
      <c r="V1" s="112"/>
      <c r="W1" s="112"/>
    </row>
    <row r="2" spans="1:68" ht="18.75" customHeight="1" thickBot="1">
      <c r="B2" s="88" t="s">
        <v>3</v>
      </c>
      <c r="C2" s="541"/>
      <c r="D2" s="542"/>
      <c r="E2" s="89" t="s">
        <v>4</v>
      </c>
      <c r="F2" s="166"/>
      <c r="G2" s="89" t="s">
        <v>5</v>
      </c>
      <c r="H2" s="106" t="s">
        <v>6</v>
      </c>
      <c r="I2" s="107" t="s">
        <v>7</v>
      </c>
      <c r="J2" s="107" t="s">
        <v>8</v>
      </c>
      <c r="K2" s="481" t="s">
        <v>311</v>
      </c>
      <c r="L2" s="548" t="s">
        <v>271</v>
      </c>
      <c r="M2" s="549"/>
      <c r="N2" s="538" t="s">
        <v>272</v>
      </c>
      <c r="O2" s="534" t="s">
        <v>10</v>
      </c>
      <c r="P2" s="535"/>
      <c r="Q2" s="67"/>
      <c r="R2" s="81" t="s">
        <v>11</v>
      </c>
      <c r="S2" s="82"/>
      <c r="T2" s="83" t="s">
        <v>10</v>
      </c>
      <c r="U2" s="12"/>
      <c r="V2" s="112"/>
      <c r="W2" s="112"/>
    </row>
    <row r="3" spans="1:68" s="70" customFormat="1" ht="15" customHeight="1" thickBot="1">
      <c r="B3" s="71" t="s">
        <v>12</v>
      </c>
      <c r="C3" s="105" t="s">
        <v>279</v>
      </c>
      <c r="D3" s="72" t="s">
        <v>13</v>
      </c>
      <c r="E3" s="73" t="s">
        <v>14</v>
      </c>
      <c r="F3" s="74" t="s">
        <v>15</v>
      </c>
      <c r="G3" s="73" t="s">
        <v>16</v>
      </c>
      <c r="H3" s="74" t="s">
        <v>17</v>
      </c>
      <c r="I3" s="73" t="s">
        <v>18</v>
      </c>
      <c r="J3" s="99" t="s">
        <v>19</v>
      </c>
      <c r="K3" s="188" t="s">
        <v>20</v>
      </c>
      <c r="L3" s="297" t="s">
        <v>269</v>
      </c>
      <c r="M3" s="194" t="s">
        <v>270</v>
      </c>
      <c r="N3" s="539"/>
      <c r="O3" s="536" t="s">
        <v>21</v>
      </c>
      <c r="P3" s="537"/>
      <c r="Q3" s="20" t="str">
        <f>L3</f>
        <v>堆肥</v>
      </c>
      <c r="R3" s="16" t="str">
        <f>M3</f>
        <v>アミノ酸</v>
      </c>
      <c r="S3" s="21" t="str">
        <f>N2</f>
        <v>追肥</v>
      </c>
      <c r="T3" s="22" t="s">
        <v>22</v>
      </c>
      <c r="U3" s="83" t="s">
        <v>23</v>
      </c>
      <c r="V3" s="314" t="s">
        <v>282</v>
      </c>
      <c r="W3" s="131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</row>
    <row r="4" spans="1:68" ht="15" customHeight="1" thickBot="1">
      <c r="A4" s="100" t="s">
        <v>25</v>
      </c>
      <c r="B4" s="14" t="str">
        <f>原盤!$B$2</f>
        <v>ｵｰｶﾞﾆｯｸ８５３</v>
      </c>
      <c r="C4" s="308">
        <v>1</v>
      </c>
      <c r="D4" s="41">
        <f>原盤!$D$2</f>
        <v>0.08</v>
      </c>
      <c r="E4" s="52">
        <f>原盤!$E$2</f>
        <v>0.05</v>
      </c>
      <c r="F4" s="42">
        <f>原盤!$F$2</f>
        <v>0.03</v>
      </c>
      <c r="G4" s="52">
        <f>原盤!$G$2</f>
        <v>0</v>
      </c>
      <c r="H4" s="59">
        <f>原盤!$H$2</f>
        <v>0</v>
      </c>
      <c r="I4" s="52">
        <f>原盤!$I$2</f>
        <v>0</v>
      </c>
      <c r="J4" s="52">
        <f>原盤!$J$2</f>
        <v>0</v>
      </c>
      <c r="K4" s="59">
        <f>原盤!$K$2</f>
        <v>0</v>
      </c>
      <c r="L4" s="298"/>
      <c r="M4" s="192"/>
      <c r="N4" s="299"/>
      <c r="O4" s="532">
        <f t="shared" ref="O4:O21" si="0">U4*T4</f>
        <v>0</v>
      </c>
      <c r="P4" s="533"/>
      <c r="Q4" s="23">
        <f>L4/U4*F2</f>
        <v>0</v>
      </c>
      <c r="R4" s="24">
        <f>M4/U4*F2</f>
        <v>0</v>
      </c>
      <c r="S4" s="25">
        <f>N4/U4*F2</f>
        <v>0</v>
      </c>
      <c r="T4" s="26">
        <f t="shared" ref="T4:T21" si="1">SUM(Q4:S4)</f>
        <v>0</v>
      </c>
      <c r="U4" s="315">
        <v>20</v>
      </c>
      <c r="V4" s="320">
        <f>原盤!L2*施肥設計!T4</f>
        <v>0</v>
      </c>
      <c r="W4" s="132"/>
    </row>
    <row r="5" spans="1:68" ht="15" customHeight="1" thickBot="1">
      <c r="A5" s="101" t="s">
        <v>26</v>
      </c>
      <c r="B5" s="43" t="str">
        <f>原盤!$B$3</f>
        <v>SGR</v>
      </c>
      <c r="C5" s="308">
        <v>1</v>
      </c>
      <c r="D5" s="45">
        <f>原盤!$D$3</f>
        <v>0.04</v>
      </c>
      <c r="E5" s="46">
        <f>原盤!$E$3</f>
        <v>0.05</v>
      </c>
      <c r="F5" s="47">
        <f>原盤!$F$3</f>
        <v>0.02</v>
      </c>
      <c r="G5" s="46">
        <f>原盤!$G$3</f>
        <v>0</v>
      </c>
      <c r="H5" s="53">
        <f>原盤!$H$3</f>
        <v>0</v>
      </c>
      <c r="I5" s="46">
        <f>原盤!$I$3</f>
        <v>0</v>
      </c>
      <c r="J5" s="46">
        <f>原盤!$J$3</f>
        <v>0</v>
      </c>
      <c r="K5" s="53">
        <f>原盤!$K$3</f>
        <v>0</v>
      </c>
      <c r="L5" s="300"/>
      <c r="M5" s="193"/>
      <c r="N5" s="292"/>
      <c r="O5" s="514">
        <f t="shared" si="0"/>
        <v>0</v>
      </c>
      <c r="P5" s="515"/>
      <c r="Q5" s="27">
        <f>L5/U5*F2</f>
        <v>0</v>
      </c>
      <c r="R5" s="28">
        <f>M5/U5*F2</f>
        <v>0</v>
      </c>
      <c r="S5" s="29">
        <f>N5/U5*F2</f>
        <v>0</v>
      </c>
      <c r="T5" s="30">
        <f t="shared" si="1"/>
        <v>0</v>
      </c>
      <c r="U5" s="316">
        <f>原盤!$M$3</f>
        <v>20</v>
      </c>
      <c r="V5" s="320">
        <f>原盤!L3*施肥設計!T5</f>
        <v>0</v>
      </c>
      <c r="W5" s="132"/>
    </row>
    <row r="6" spans="1:68" ht="15" customHeight="1" thickBot="1">
      <c r="A6" s="102" t="s">
        <v>27</v>
      </c>
      <c r="B6" s="14" t="str">
        <f>原盤!$B$4</f>
        <v>ｵｰｶﾞﾆｯｸ８１３</v>
      </c>
      <c r="C6" s="308">
        <v>1</v>
      </c>
      <c r="D6" s="45">
        <f>原盤!$D$4</f>
        <v>0.08</v>
      </c>
      <c r="E6" s="46">
        <f>原盤!$E$4</f>
        <v>0.01</v>
      </c>
      <c r="F6" s="47">
        <f>原盤!$F$4</f>
        <v>0.03</v>
      </c>
      <c r="G6" s="46">
        <f>原盤!$G$4</f>
        <v>0</v>
      </c>
      <c r="H6" s="53">
        <f>原盤!$H$4</f>
        <v>0</v>
      </c>
      <c r="I6" s="46">
        <f>原盤!$I$4</f>
        <v>0</v>
      </c>
      <c r="J6" s="46">
        <f>原盤!$J$4</f>
        <v>0</v>
      </c>
      <c r="K6" s="53">
        <f>原盤!$K$4</f>
        <v>0</v>
      </c>
      <c r="L6" s="298"/>
      <c r="M6" s="192"/>
      <c r="N6" s="292"/>
      <c r="O6" s="514">
        <f t="shared" si="0"/>
        <v>0</v>
      </c>
      <c r="P6" s="515"/>
      <c r="Q6" s="27">
        <f>L6/U6*F2</f>
        <v>0</v>
      </c>
      <c r="R6" s="28">
        <f>M6/U6*F2</f>
        <v>0</v>
      </c>
      <c r="S6" s="29">
        <f>N6/U6*F2</f>
        <v>0</v>
      </c>
      <c r="T6" s="30">
        <f t="shared" si="1"/>
        <v>0</v>
      </c>
      <c r="U6" s="316">
        <f>原盤!$M$4</f>
        <v>20</v>
      </c>
      <c r="V6" s="320">
        <f>原盤!L4*施肥設計!T6</f>
        <v>0</v>
      </c>
      <c r="W6" s="132"/>
    </row>
    <row r="7" spans="1:68" ht="15" customHeight="1" thickBot="1">
      <c r="A7" s="102" t="s">
        <v>28</v>
      </c>
      <c r="B7" s="14" t="str">
        <f>原盤!$B$5</f>
        <v>なっとく有機</v>
      </c>
      <c r="C7" s="308">
        <v>1</v>
      </c>
      <c r="D7" s="45">
        <f>原盤!$D$5</f>
        <v>0.04</v>
      </c>
      <c r="E7" s="46">
        <f>原盤!$E$5</f>
        <v>3.5000000000000003E-2</v>
      </c>
      <c r="F7" s="47">
        <f>原盤!$F$5</f>
        <v>2.5000000000000001E-2</v>
      </c>
      <c r="G7" s="46">
        <f>原盤!$G$5</f>
        <v>0</v>
      </c>
      <c r="H7" s="53">
        <f>原盤!$H$5</f>
        <v>0</v>
      </c>
      <c r="I7" s="46">
        <f>原盤!$I$5</f>
        <v>0</v>
      </c>
      <c r="J7" s="46">
        <f>原盤!$J$5</f>
        <v>0</v>
      </c>
      <c r="K7" s="53">
        <f>原盤!$K$5</f>
        <v>0</v>
      </c>
      <c r="L7" s="298"/>
      <c r="M7" s="192"/>
      <c r="N7" s="292"/>
      <c r="O7" s="514">
        <f t="shared" si="0"/>
        <v>0</v>
      </c>
      <c r="P7" s="515"/>
      <c r="Q7" s="27">
        <f>L7/U7*F2</f>
        <v>0</v>
      </c>
      <c r="R7" s="28">
        <f>M7/U7*F2</f>
        <v>0</v>
      </c>
      <c r="S7" s="29">
        <f>N7/U7*F2</f>
        <v>0</v>
      </c>
      <c r="T7" s="30">
        <f t="shared" si="1"/>
        <v>0</v>
      </c>
      <c r="U7" s="316">
        <f>原盤!$M$5</f>
        <v>20</v>
      </c>
      <c r="V7" s="320">
        <f>原盤!L5*施肥設計!T7</f>
        <v>0</v>
      </c>
      <c r="W7" s="132"/>
    </row>
    <row r="8" spans="1:68" ht="15" customHeight="1" thickBot="1">
      <c r="A8" s="102" t="s">
        <v>29</v>
      </c>
      <c r="B8" s="14">
        <f>原盤!$B$6</f>
        <v>0</v>
      </c>
      <c r="C8" s="308"/>
      <c r="D8" s="45">
        <f>原盤!$D$6</f>
        <v>0</v>
      </c>
      <c r="E8" s="46">
        <f>原盤!$E$6</f>
        <v>0</v>
      </c>
      <c r="F8" s="47">
        <f>原盤!$F$6</f>
        <v>0</v>
      </c>
      <c r="G8" s="46">
        <f>原盤!$G$6</f>
        <v>0</v>
      </c>
      <c r="H8" s="53">
        <f>原盤!$H$6</f>
        <v>0</v>
      </c>
      <c r="I8" s="46">
        <f>原盤!$I$6</f>
        <v>0</v>
      </c>
      <c r="J8" s="46">
        <f>原盤!$J$6</f>
        <v>0</v>
      </c>
      <c r="K8" s="53">
        <f>原盤!$K$6</f>
        <v>0</v>
      </c>
      <c r="L8" s="298"/>
      <c r="M8" s="192"/>
      <c r="N8" s="292"/>
      <c r="O8" s="514">
        <f t="shared" si="0"/>
        <v>0</v>
      </c>
      <c r="P8" s="515"/>
      <c r="Q8" s="27">
        <f>L8/U8*F2</f>
        <v>0</v>
      </c>
      <c r="R8" s="28">
        <f>M8/U8*F2</f>
        <v>0</v>
      </c>
      <c r="S8" s="29">
        <f>N8/U8*F2</f>
        <v>0</v>
      </c>
      <c r="T8" s="30">
        <f t="shared" si="1"/>
        <v>0</v>
      </c>
      <c r="U8" s="316">
        <f>原盤!$M$6</f>
        <v>20</v>
      </c>
      <c r="V8" s="320">
        <f>原盤!L6*施肥設計!T8</f>
        <v>0</v>
      </c>
      <c r="W8" s="132"/>
    </row>
    <row r="9" spans="1:68" ht="15" customHeight="1" thickBot="1">
      <c r="A9" s="102" t="s">
        <v>30</v>
      </c>
      <c r="B9" s="582" t="str">
        <f>原盤!$B$7</f>
        <v>ぼかし１号から</v>
      </c>
      <c r="C9" s="592"/>
      <c r="D9" s="583">
        <f>原盤!$D$7</f>
        <v>0</v>
      </c>
      <c r="E9" s="584">
        <f>原盤!$E$7</f>
        <v>0</v>
      </c>
      <c r="F9" s="585">
        <f>原盤!$F$7</f>
        <v>0</v>
      </c>
      <c r="G9" s="584">
        <f>原盤!$G$7</f>
        <v>0</v>
      </c>
      <c r="H9" s="586">
        <f>原盤!$H$7</f>
        <v>0</v>
      </c>
      <c r="I9" s="584">
        <f>原盤!$I$7</f>
        <v>0</v>
      </c>
      <c r="J9" s="584">
        <f>原盤!$J$7</f>
        <v>0</v>
      </c>
      <c r="K9" s="586">
        <f>原盤!$K$7</f>
        <v>0</v>
      </c>
      <c r="L9" s="300"/>
      <c r="M9" s="193"/>
      <c r="N9" s="292"/>
      <c r="O9" s="514">
        <f t="shared" si="0"/>
        <v>0</v>
      </c>
      <c r="P9" s="515"/>
      <c r="Q9" s="27">
        <f>L9/U9*F2</f>
        <v>0</v>
      </c>
      <c r="R9" s="28">
        <f>M9/U9*F2</f>
        <v>0</v>
      </c>
      <c r="S9" s="29">
        <f>N9/U9*F2</f>
        <v>0</v>
      </c>
      <c r="T9" s="30">
        <f t="shared" si="1"/>
        <v>0</v>
      </c>
      <c r="U9" s="316">
        <f>原盤!$M$7</f>
        <v>800</v>
      </c>
      <c r="V9" s="320">
        <f>原盤!L7*施肥設計!T9</f>
        <v>0</v>
      </c>
      <c r="W9" s="132"/>
    </row>
    <row r="10" spans="1:68" ht="15" customHeight="1" thickBot="1">
      <c r="A10" s="103" t="s">
        <v>31</v>
      </c>
      <c r="B10" s="587" t="str">
        <f>原盤!$B$8</f>
        <v>堆肥配合から</v>
      </c>
      <c r="C10" s="592"/>
      <c r="D10" s="588">
        <f>原盤!$D$8</f>
        <v>0</v>
      </c>
      <c r="E10" s="589">
        <f>原盤!$E$8</f>
        <v>0</v>
      </c>
      <c r="F10" s="590">
        <f>原盤!$F$8</f>
        <v>0</v>
      </c>
      <c r="G10" s="589">
        <f>原盤!$G$8</f>
        <v>0</v>
      </c>
      <c r="H10" s="591">
        <f>原盤!$H$8</f>
        <v>0</v>
      </c>
      <c r="I10" s="589">
        <f>原盤!$I$8</f>
        <v>0</v>
      </c>
      <c r="J10" s="589">
        <f>原盤!$J$8</f>
        <v>0</v>
      </c>
      <c r="K10" s="591">
        <f>原盤!$K$8</f>
        <v>0</v>
      </c>
      <c r="L10" s="301"/>
      <c r="M10" s="302"/>
      <c r="N10" s="293"/>
      <c r="O10" s="518">
        <f t="shared" si="0"/>
        <v>0</v>
      </c>
      <c r="P10" s="519"/>
      <c r="Q10" s="31">
        <f>L10/U10*F2</f>
        <v>0</v>
      </c>
      <c r="R10" s="32">
        <f>M10/U10*F2</f>
        <v>0</v>
      </c>
      <c r="S10" s="33">
        <f>N10/U10*F2</f>
        <v>0</v>
      </c>
      <c r="T10" s="34">
        <f t="shared" si="1"/>
        <v>0</v>
      </c>
      <c r="U10" s="317">
        <f>原盤!$M$8</f>
        <v>15</v>
      </c>
      <c r="V10" s="320">
        <f>原盤!L8*施肥設計!T10</f>
        <v>0</v>
      </c>
      <c r="W10" s="132"/>
    </row>
    <row r="11" spans="1:68" ht="15" customHeight="1" thickBot="1">
      <c r="A11" s="100" t="s">
        <v>32</v>
      </c>
      <c r="B11" s="14" t="str">
        <f>原盤!$B$9</f>
        <v>ハーモニーシェル</v>
      </c>
      <c r="C11" s="40" t="str">
        <f>原盤!$C$9</f>
        <v>水＆く溶性石灰pH</v>
      </c>
      <c r="D11" s="41">
        <f>原盤!$D$9</f>
        <v>0</v>
      </c>
      <c r="E11" s="52">
        <f>原盤!$E$9</f>
        <v>0</v>
      </c>
      <c r="F11" s="42">
        <f>原盤!$F$9</f>
        <v>0</v>
      </c>
      <c r="G11" s="52">
        <f>原盤!$G$9</f>
        <v>0.53</v>
      </c>
      <c r="H11" s="42">
        <f>原盤!$H$9</f>
        <v>0</v>
      </c>
      <c r="I11" s="52">
        <f>原盤!$I$9</f>
        <v>0</v>
      </c>
      <c r="J11" s="52">
        <f>原盤!$J$9</f>
        <v>0</v>
      </c>
      <c r="K11" s="59">
        <f>原盤!$K$9</f>
        <v>0</v>
      </c>
      <c r="L11" s="540"/>
      <c r="M11" s="531"/>
      <c r="N11" s="291"/>
      <c r="O11" s="532">
        <f t="shared" si="0"/>
        <v>0</v>
      </c>
      <c r="P11" s="533"/>
      <c r="Q11" s="23">
        <f>L11/U11*F2</f>
        <v>0</v>
      </c>
      <c r="R11" s="24">
        <f>M11/U11*F2</f>
        <v>0</v>
      </c>
      <c r="S11" s="25">
        <f>N11/U11*F2</f>
        <v>0</v>
      </c>
      <c r="T11" s="26">
        <f t="shared" si="1"/>
        <v>0</v>
      </c>
      <c r="U11" s="315">
        <f>原盤!$M$9</f>
        <v>20</v>
      </c>
      <c r="V11" s="320">
        <f>原盤!L9*施肥設計!T11</f>
        <v>0</v>
      </c>
      <c r="W11" s="132"/>
    </row>
    <row r="12" spans="1:68" ht="15" customHeight="1" thickBot="1">
      <c r="A12" s="102" t="s">
        <v>33</v>
      </c>
      <c r="B12" s="93" t="str">
        <f>原盤!$B$10</f>
        <v>古代天然苦土</v>
      </c>
      <c r="C12" s="94" t="str">
        <f>原盤!$C$10</f>
        <v>適応土壌pH6.7以下</v>
      </c>
      <c r="D12" s="95">
        <f>原盤!$D$10</f>
        <v>0</v>
      </c>
      <c r="E12" s="96">
        <f>原盤!$E$10</f>
        <v>0</v>
      </c>
      <c r="F12" s="97">
        <f>原盤!$F$10</f>
        <v>0</v>
      </c>
      <c r="G12" s="96">
        <f>原盤!$G$10</f>
        <v>0</v>
      </c>
      <c r="H12" s="97">
        <f>原盤!$H$10</f>
        <v>0.5</v>
      </c>
      <c r="I12" s="96">
        <f>原盤!$I$10</f>
        <v>0</v>
      </c>
      <c r="J12" s="96">
        <f>原盤!$J$10</f>
        <v>0</v>
      </c>
      <c r="K12" s="98">
        <f>原盤!$K$10</f>
        <v>0</v>
      </c>
      <c r="L12" s="528"/>
      <c r="M12" s="513"/>
      <c r="N12" s="292"/>
      <c r="O12" s="514">
        <f t="shared" si="0"/>
        <v>0</v>
      </c>
      <c r="P12" s="515"/>
      <c r="Q12" s="27">
        <f>L12/U12*F2</f>
        <v>0</v>
      </c>
      <c r="R12" s="28">
        <f>M12/U12*F2</f>
        <v>0</v>
      </c>
      <c r="S12" s="29">
        <f>N12/U12*F2</f>
        <v>0</v>
      </c>
      <c r="T12" s="30">
        <f t="shared" si="1"/>
        <v>0</v>
      </c>
      <c r="U12" s="316">
        <f>原盤!$M$10</f>
        <v>15</v>
      </c>
      <c r="V12" s="320">
        <f>原盤!L10*施肥設計!T12</f>
        <v>0</v>
      </c>
      <c r="W12" s="132"/>
    </row>
    <row r="13" spans="1:68" ht="15" customHeight="1" thickBot="1">
      <c r="A13" s="102" t="s">
        <v>34</v>
      </c>
      <c r="B13" s="93" t="str">
        <f>原盤!$B$11</f>
        <v>マグキーゼ</v>
      </c>
      <c r="C13" s="94" t="str">
        <f>原盤!$C$11</f>
        <v>適応土壌pH4.0-8.0</v>
      </c>
      <c r="D13" s="95">
        <f>原盤!$D$11</f>
        <v>0</v>
      </c>
      <c r="E13" s="96">
        <f>原盤!$E$11</f>
        <v>0</v>
      </c>
      <c r="F13" s="97">
        <f>原盤!$F$11</f>
        <v>0</v>
      </c>
      <c r="G13" s="96">
        <f>原盤!$G$11</f>
        <v>0</v>
      </c>
      <c r="H13" s="97">
        <f>原盤!$H$11</f>
        <v>0.26</v>
      </c>
      <c r="I13" s="96">
        <f>原盤!$I$11</f>
        <v>0</v>
      </c>
      <c r="J13" s="96">
        <f>原盤!$J$11</f>
        <v>0</v>
      </c>
      <c r="K13" s="98">
        <f>原盤!$K$11</f>
        <v>0</v>
      </c>
      <c r="L13" s="528"/>
      <c r="M13" s="513"/>
      <c r="N13" s="292"/>
      <c r="O13" s="514">
        <f t="shared" si="0"/>
        <v>0</v>
      </c>
      <c r="P13" s="515"/>
      <c r="Q13" s="27">
        <f>L13/U13*F2</f>
        <v>0</v>
      </c>
      <c r="R13" s="28">
        <f>M13/U13*F2</f>
        <v>0</v>
      </c>
      <c r="S13" s="29">
        <f>N13/U13*F2</f>
        <v>0</v>
      </c>
      <c r="T13" s="30">
        <f t="shared" si="1"/>
        <v>0</v>
      </c>
      <c r="U13" s="316">
        <f>原盤!$M$11</f>
        <v>15</v>
      </c>
      <c r="V13" s="320">
        <f>原盤!L11*施肥設計!T13</f>
        <v>0</v>
      </c>
      <c r="W13" s="132"/>
    </row>
    <row r="14" spans="1:68" ht="15" customHeight="1" thickBot="1">
      <c r="A14" s="102" t="s">
        <v>35</v>
      </c>
      <c r="B14" s="93" t="str">
        <f>原盤!$B$12</f>
        <v>ブルーマグ</v>
      </c>
      <c r="C14" s="94" t="str">
        <f>原盤!$C$12</f>
        <v>適応土壌pH7.0以下</v>
      </c>
      <c r="D14" s="95">
        <f>原盤!$D$12</f>
        <v>0</v>
      </c>
      <c r="E14" s="96">
        <f>原盤!$E$12</f>
        <v>0</v>
      </c>
      <c r="F14" s="97">
        <f>原盤!$F$12</f>
        <v>0</v>
      </c>
      <c r="G14" s="96">
        <f>原盤!$G$12</f>
        <v>0</v>
      </c>
      <c r="H14" s="97">
        <f>原盤!$H$12</f>
        <v>0.4</v>
      </c>
      <c r="I14" s="96">
        <f>原盤!$I$12</f>
        <v>0</v>
      </c>
      <c r="J14" s="96">
        <f>原盤!$J$12</f>
        <v>0</v>
      </c>
      <c r="K14" s="98">
        <f>原盤!$K$12</f>
        <v>0</v>
      </c>
      <c r="L14" s="528"/>
      <c r="M14" s="513"/>
      <c r="N14" s="292"/>
      <c r="O14" s="514">
        <f t="shared" si="0"/>
        <v>0</v>
      </c>
      <c r="P14" s="515"/>
      <c r="Q14" s="27">
        <f>L14/U14*F2</f>
        <v>0</v>
      </c>
      <c r="R14" s="28">
        <f>M14/U14*F2</f>
        <v>0</v>
      </c>
      <c r="S14" s="29">
        <f>N14/U14*F2</f>
        <v>0</v>
      </c>
      <c r="T14" s="30">
        <f t="shared" si="1"/>
        <v>0</v>
      </c>
      <c r="U14" s="316">
        <f>原盤!$M$12</f>
        <v>15</v>
      </c>
      <c r="V14" s="320">
        <f>原盤!L12*施肥設計!T14</f>
        <v>0</v>
      </c>
      <c r="W14" s="132"/>
    </row>
    <row r="15" spans="1:68" ht="15" customHeight="1" thickBot="1">
      <c r="A15" s="102" t="s">
        <v>29</v>
      </c>
      <c r="B15" s="14" t="str">
        <f>原盤!$B$13</f>
        <v>天然カリエース</v>
      </c>
      <c r="C15" s="44" t="str">
        <f>原盤!$C$13</f>
        <v>水＆く溶性加里</v>
      </c>
      <c r="D15" s="45">
        <f>原盤!$D$13</f>
        <v>0</v>
      </c>
      <c r="E15" s="46">
        <f>原盤!$E$13</f>
        <v>0</v>
      </c>
      <c r="F15" s="47">
        <f>原盤!$F$13</f>
        <v>0.2</v>
      </c>
      <c r="G15" s="46">
        <f>原盤!$G$13</f>
        <v>0</v>
      </c>
      <c r="H15" s="47">
        <f>原盤!$H$13</f>
        <v>0</v>
      </c>
      <c r="I15" s="46">
        <f>原盤!$I$13</f>
        <v>0</v>
      </c>
      <c r="J15" s="46">
        <f>原盤!$J$13</f>
        <v>0</v>
      </c>
      <c r="K15" s="53">
        <f>原盤!$K$13</f>
        <v>0</v>
      </c>
      <c r="L15" s="528"/>
      <c r="M15" s="513"/>
      <c r="N15" s="292"/>
      <c r="O15" s="514">
        <f t="shared" si="0"/>
        <v>0</v>
      </c>
      <c r="P15" s="515"/>
      <c r="Q15" s="27">
        <f>L15/U15*F2</f>
        <v>0</v>
      </c>
      <c r="R15" s="28">
        <f>M15/U15*F2</f>
        <v>0</v>
      </c>
      <c r="S15" s="29">
        <f>N15/U15*F2</f>
        <v>0</v>
      </c>
      <c r="T15" s="30">
        <f t="shared" si="1"/>
        <v>0</v>
      </c>
      <c r="U15" s="316">
        <f>原盤!$M$13</f>
        <v>20</v>
      </c>
      <c r="V15" s="320">
        <f>原盤!L13*施肥設計!T15</f>
        <v>0</v>
      </c>
      <c r="W15" s="132"/>
    </row>
    <row r="16" spans="1:68" ht="15" customHeight="1" thickBot="1">
      <c r="A16" s="102" t="s">
        <v>30</v>
      </c>
      <c r="B16" s="43">
        <f>原盤!$B$14</f>
        <v>0</v>
      </c>
      <c r="C16" s="44">
        <f>原盤!$C$14</f>
        <v>0</v>
      </c>
      <c r="D16" s="45">
        <f>原盤!$D$14</f>
        <v>0</v>
      </c>
      <c r="E16" s="46">
        <f>原盤!$E$14</f>
        <v>0</v>
      </c>
      <c r="F16" s="47">
        <f>原盤!$F$14</f>
        <v>0</v>
      </c>
      <c r="G16" s="46">
        <f>原盤!$G$14</f>
        <v>0</v>
      </c>
      <c r="H16" s="47">
        <f>原盤!$H$14</f>
        <v>0</v>
      </c>
      <c r="I16" s="46">
        <f>原盤!$I$14</f>
        <v>0</v>
      </c>
      <c r="J16" s="46">
        <f>原盤!$J$14</f>
        <v>0</v>
      </c>
      <c r="K16" s="53">
        <f>原盤!$K$14</f>
        <v>0</v>
      </c>
      <c r="L16" s="528"/>
      <c r="M16" s="513"/>
      <c r="N16" s="292"/>
      <c r="O16" s="514">
        <f t="shared" si="0"/>
        <v>0</v>
      </c>
      <c r="P16" s="515"/>
      <c r="Q16" s="27">
        <f>L16/U16*F2</f>
        <v>0</v>
      </c>
      <c r="R16" s="28">
        <f>M16/U16*F2</f>
        <v>0</v>
      </c>
      <c r="S16" s="29">
        <f>N16/U16*F2</f>
        <v>0</v>
      </c>
      <c r="T16" s="30">
        <f t="shared" si="1"/>
        <v>0</v>
      </c>
      <c r="U16" s="316">
        <f>原盤!$M$14</f>
        <v>20</v>
      </c>
      <c r="V16" s="320">
        <f>原盤!L14*施肥設計!T16</f>
        <v>0</v>
      </c>
      <c r="W16" s="132"/>
    </row>
    <row r="17" spans="1:68" ht="15" customHeight="1" thickBot="1">
      <c r="A17" s="102" t="s">
        <v>31</v>
      </c>
      <c r="B17" s="14" t="str">
        <f>原盤!$B$15</f>
        <v>ケルプペレット</v>
      </c>
      <c r="C17" s="48" t="str">
        <f>原盤!$C$15</f>
        <v>微量要素</v>
      </c>
      <c r="D17" s="54">
        <f>原盤!$D$15</f>
        <v>0</v>
      </c>
      <c r="E17" s="55">
        <f>原盤!$E$15</f>
        <v>0</v>
      </c>
      <c r="F17" s="109">
        <f>原盤!$F$15</f>
        <v>0</v>
      </c>
      <c r="G17" s="55">
        <f>原盤!$G$15</f>
        <v>0</v>
      </c>
      <c r="H17" s="109">
        <f>原盤!$H$15</f>
        <v>0</v>
      </c>
      <c r="I17" s="55">
        <f>原盤!$I$15</f>
        <v>1.4999999999999999E-2</v>
      </c>
      <c r="J17" s="55">
        <f>原盤!$J$15</f>
        <v>0.05</v>
      </c>
      <c r="K17" s="56">
        <f>原盤!$K$15</f>
        <v>0.05</v>
      </c>
      <c r="L17" s="529"/>
      <c r="M17" s="517"/>
      <c r="N17" s="293"/>
      <c r="O17" s="518">
        <f t="shared" si="0"/>
        <v>0</v>
      </c>
      <c r="P17" s="519"/>
      <c r="Q17" s="31">
        <f>L17/U17*F2</f>
        <v>0</v>
      </c>
      <c r="R17" s="32">
        <f>M17/U17*F2</f>
        <v>0</v>
      </c>
      <c r="S17" s="33">
        <f>N17/U17*F2</f>
        <v>0</v>
      </c>
      <c r="T17" s="34">
        <f t="shared" si="1"/>
        <v>0</v>
      </c>
      <c r="U17" s="317">
        <f>原盤!$M$15</f>
        <v>20</v>
      </c>
      <c r="V17" s="320">
        <f>原盤!L15*施肥設計!T17</f>
        <v>0</v>
      </c>
      <c r="W17" s="132"/>
    </row>
    <row r="18" spans="1:68" ht="15" customHeight="1" thickBot="1">
      <c r="A18" s="75" t="s">
        <v>36</v>
      </c>
      <c r="B18" s="57" t="str">
        <f>原盤!$B$16</f>
        <v>ｸﾜﾄﾛﾐﾈﾗｰﾚ</v>
      </c>
      <c r="C18" s="58" t="str">
        <f>原盤!C16</f>
        <v>微量要素</v>
      </c>
      <c r="D18" s="41">
        <f>原盤!$D$16</f>
        <v>0</v>
      </c>
      <c r="E18" s="52">
        <f>原盤!$E$16</f>
        <v>0</v>
      </c>
      <c r="F18" s="42">
        <f>原盤!$F$16</f>
        <v>0</v>
      </c>
      <c r="G18" s="52">
        <f>原盤!$G$16</f>
        <v>0</v>
      </c>
      <c r="H18" s="42">
        <f>原盤!$H$16</f>
        <v>0</v>
      </c>
      <c r="I18" s="52">
        <f>原盤!$I$16</f>
        <v>0</v>
      </c>
      <c r="J18" s="52">
        <f>原盤!$J$16</f>
        <v>0.1</v>
      </c>
      <c r="K18" s="59">
        <f>原盤!$K$16</f>
        <v>0.1</v>
      </c>
      <c r="L18" s="530"/>
      <c r="M18" s="531"/>
      <c r="N18" s="294"/>
      <c r="O18" s="532">
        <f t="shared" si="0"/>
        <v>0</v>
      </c>
      <c r="P18" s="533"/>
      <c r="Q18" s="23">
        <f>L18/U18*F2</f>
        <v>0</v>
      </c>
      <c r="R18" s="24">
        <f>M18/U18*F2</f>
        <v>0</v>
      </c>
      <c r="S18" s="25">
        <f>N18/U18*F2</f>
        <v>0</v>
      </c>
      <c r="T18" s="26">
        <f t="shared" si="1"/>
        <v>0</v>
      </c>
      <c r="U18" s="315">
        <f>原盤!$M$16</f>
        <v>10</v>
      </c>
      <c r="V18" s="320">
        <f>原盤!L16*施肥設計!T18</f>
        <v>0</v>
      </c>
      <c r="W18" s="132"/>
    </row>
    <row r="19" spans="1:68" ht="15" customHeight="1" thickBot="1">
      <c r="A19" s="76" t="s">
        <v>37</v>
      </c>
      <c r="B19" s="60" t="str">
        <f>原盤!$B$17</f>
        <v>アイアンパワー</v>
      </c>
      <c r="C19" s="44" t="str">
        <f>原盤!$C$17</f>
        <v>微量要素</v>
      </c>
      <c r="D19" s="45">
        <f>原盤!$D$17</f>
        <v>0</v>
      </c>
      <c r="E19" s="46">
        <f>原盤!$E$17</f>
        <v>0</v>
      </c>
      <c r="F19" s="47">
        <f>原盤!$F$17</f>
        <v>0</v>
      </c>
      <c r="G19" s="46">
        <f>原盤!$G$17</f>
        <v>0</v>
      </c>
      <c r="H19" s="47">
        <f>原盤!$H$17</f>
        <v>0</v>
      </c>
      <c r="I19" s="46">
        <f>原盤!$I$17</f>
        <v>0</v>
      </c>
      <c r="J19" s="46">
        <f>原盤!$J$17</f>
        <v>0</v>
      </c>
      <c r="K19" s="53">
        <f>原盤!$K$17</f>
        <v>0.2</v>
      </c>
      <c r="L19" s="512"/>
      <c r="M19" s="513"/>
      <c r="N19" s="295"/>
      <c r="O19" s="514">
        <f t="shared" si="0"/>
        <v>0</v>
      </c>
      <c r="P19" s="515"/>
      <c r="Q19" s="27">
        <f>L19/U19*F2</f>
        <v>0</v>
      </c>
      <c r="R19" s="28">
        <f>M19/U19*F2</f>
        <v>0</v>
      </c>
      <c r="S19" s="29">
        <f>N19/U19*F2</f>
        <v>0</v>
      </c>
      <c r="T19" s="30">
        <f t="shared" si="1"/>
        <v>0</v>
      </c>
      <c r="U19" s="316">
        <f>原盤!$M$17</f>
        <v>20</v>
      </c>
      <c r="V19" s="320">
        <f>原盤!L17*施肥設計!T19</f>
        <v>0</v>
      </c>
      <c r="W19" s="132"/>
    </row>
    <row r="20" spans="1:68" ht="15" customHeight="1" thickBot="1">
      <c r="A20" s="76" t="s">
        <v>38</v>
      </c>
      <c r="B20" s="60" t="str">
        <f>原盤!$B$18</f>
        <v>マンガンパワー</v>
      </c>
      <c r="C20" s="44" t="str">
        <f>原盤!$C$18</f>
        <v>微量要素</v>
      </c>
      <c r="D20" s="45">
        <f>原盤!$D$18</f>
        <v>0</v>
      </c>
      <c r="E20" s="46">
        <f>原盤!$E$18</f>
        <v>0</v>
      </c>
      <c r="F20" s="47">
        <f>原盤!$F$18</f>
        <v>0</v>
      </c>
      <c r="G20" s="46">
        <f>原盤!$G$18</f>
        <v>0</v>
      </c>
      <c r="H20" s="47">
        <f>原盤!$H$18</f>
        <v>0</v>
      </c>
      <c r="I20" s="46">
        <f>原盤!$I$18</f>
        <v>0</v>
      </c>
      <c r="J20" s="46">
        <f>原盤!$J$18</f>
        <v>0.4</v>
      </c>
      <c r="K20" s="53">
        <f>原盤!$K$18</f>
        <v>0</v>
      </c>
      <c r="L20" s="512"/>
      <c r="M20" s="513"/>
      <c r="N20" s="295"/>
      <c r="O20" s="514">
        <f t="shared" si="0"/>
        <v>0</v>
      </c>
      <c r="P20" s="515"/>
      <c r="Q20" s="27">
        <f>L20/U20*F2</f>
        <v>0</v>
      </c>
      <c r="R20" s="28">
        <f>M20/U20*F2</f>
        <v>0</v>
      </c>
      <c r="S20" s="29">
        <f>N20/U20*F2</f>
        <v>0</v>
      </c>
      <c r="T20" s="30">
        <f t="shared" si="1"/>
        <v>0</v>
      </c>
      <c r="U20" s="316">
        <f>原盤!$M$18</f>
        <v>20</v>
      </c>
      <c r="V20" s="320">
        <f>原盤!L18*施肥設計!T20</f>
        <v>0</v>
      </c>
      <c r="W20" s="132"/>
    </row>
    <row r="21" spans="1:68" ht="15" customHeight="1" thickBot="1">
      <c r="A21" s="77" t="s">
        <v>39</v>
      </c>
      <c r="B21" s="60" t="str">
        <f>原盤!$B$19</f>
        <v>ほう砂</v>
      </c>
      <c r="C21" s="48" t="str">
        <f>原盤!$C$19</f>
        <v>微量要素</v>
      </c>
      <c r="D21" s="108">
        <f>原盤!$D$19</f>
        <v>0</v>
      </c>
      <c r="E21" s="49">
        <f>原盤!$E$19</f>
        <v>0</v>
      </c>
      <c r="F21" s="50">
        <f>原盤!$F$19</f>
        <v>0</v>
      </c>
      <c r="G21" s="49">
        <f>原盤!$G$19</f>
        <v>0</v>
      </c>
      <c r="H21" s="50">
        <f>原盤!$H$19</f>
        <v>0</v>
      </c>
      <c r="I21" s="49">
        <f>原盤!$I$19</f>
        <v>0.36</v>
      </c>
      <c r="J21" s="49">
        <f>原盤!$J$19</f>
        <v>0</v>
      </c>
      <c r="K21" s="51">
        <f>原盤!$K$19</f>
        <v>0</v>
      </c>
      <c r="L21" s="516"/>
      <c r="M21" s="517"/>
      <c r="N21" s="296"/>
      <c r="O21" s="518">
        <f t="shared" si="0"/>
        <v>0</v>
      </c>
      <c r="P21" s="519"/>
      <c r="Q21" s="31">
        <f>L21/U21*F2</f>
        <v>0</v>
      </c>
      <c r="R21" s="32">
        <f>M21/U21*F2</f>
        <v>0</v>
      </c>
      <c r="S21" s="33">
        <f>N21/U21*F2</f>
        <v>0</v>
      </c>
      <c r="T21" s="34">
        <f t="shared" si="1"/>
        <v>0</v>
      </c>
      <c r="U21" s="317">
        <f>原盤!$M$19</f>
        <v>2</v>
      </c>
      <c r="V21" s="320">
        <f>原盤!L19*施肥設計!T21</f>
        <v>0</v>
      </c>
      <c r="W21" s="132"/>
    </row>
    <row r="22" spans="1:68" s="69" customFormat="1" ht="15" customHeight="1" thickBot="1">
      <c r="A22" s="61"/>
      <c r="B22" s="70"/>
      <c r="G22" s="12"/>
      <c r="H22" s="12"/>
      <c r="I22" s="12"/>
      <c r="J22" s="12"/>
      <c r="K22" s="12"/>
      <c r="L22" s="90">
        <f>SUM(L4:L21)</f>
        <v>0</v>
      </c>
      <c r="M22" s="91">
        <f>SUM(M4:M21)</f>
        <v>0</v>
      </c>
      <c r="N22" s="92">
        <f>SUM(N4:N21)</f>
        <v>0</v>
      </c>
      <c r="O22" s="35"/>
      <c r="P22" s="36"/>
      <c r="Q22" s="37">
        <f>SUM(Q4:Q21)</f>
        <v>0</v>
      </c>
      <c r="R22" s="38">
        <f>SUM(R4:R21)</f>
        <v>0</v>
      </c>
      <c r="S22" s="38">
        <f>SUM(S4:S21)</f>
        <v>0</v>
      </c>
      <c r="T22" s="39">
        <f>SUM(T4:T21)</f>
        <v>0</v>
      </c>
      <c r="U22" s="318" t="s">
        <v>40</v>
      </c>
      <c r="V22" s="319">
        <f>SUM(V4:V21)</f>
        <v>0</v>
      </c>
      <c r="W22" s="13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</row>
    <row r="23" spans="1:68" s="69" customFormat="1" ht="15.75" customHeight="1" thickBot="1">
      <c r="A23" s="61"/>
      <c r="C23" s="78" t="s">
        <v>41</v>
      </c>
      <c r="G23" s="79" t="s">
        <v>42</v>
      </c>
      <c r="J23" s="135" t="s">
        <v>266</v>
      </c>
      <c r="K23" s="80"/>
      <c r="L23" s="12"/>
      <c r="M23" s="80"/>
      <c r="N23" s="80"/>
      <c r="O23" s="80"/>
      <c r="P23" s="80"/>
      <c r="Q23" s="171" t="s">
        <v>275</v>
      </c>
      <c r="R23" s="12"/>
      <c r="S23" s="64"/>
      <c r="T23" s="142"/>
      <c r="U23" s="114"/>
      <c r="V23" s="115"/>
      <c r="W23" s="61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</row>
    <row r="24" spans="1:68" s="69" customFormat="1" ht="15.75" customHeight="1" thickBot="1">
      <c r="A24" s="62" t="s">
        <v>43</v>
      </c>
      <c r="B24" s="65">
        <f>F43/C26+C35</f>
        <v>0</v>
      </c>
      <c r="C24" s="65">
        <f>(B24+D24)/2</f>
        <v>0</v>
      </c>
      <c r="D24" s="65">
        <f>F43/(3*C26)+C35</f>
        <v>0</v>
      </c>
      <c r="E24" s="66">
        <f>SUM(B24:D24)</f>
        <v>0</v>
      </c>
      <c r="J24" s="68"/>
      <c r="K24" s="520" t="s">
        <v>271</v>
      </c>
      <c r="L24" s="521"/>
      <c r="M24" s="522" t="str">
        <f>N2</f>
        <v>追肥</v>
      </c>
      <c r="N24" s="86"/>
      <c r="O24" s="84"/>
      <c r="Q24" s="68"/>
      <c r="R24" s="12"/>
      <c r="S24" s="284"/>
      <c r="U24" s="143"/>
      <c r="V24" s="143"/>
      <c r="W24" s="85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</row>
    <row r="25" spans="1:68" ht="15.75" customHeight="1" thickBot="1">
      <c r="A25" s="309" t="s">
        <v>277</v>
      </c>
      <c r="B25" s="324" t="s">
        <v>44</v>
      </c>
      <c r="C25" s="325" t="s">
        <v>45</v>
      </c>
      <c r="D25" s="483" t="s">
        <v>46</v>
      </c>
      <c r="E25" s="484" t="s">
        <v>47</v>
      </c>
      <c r="F25" s="326"/>
      <c r="G25" s="67" t="s">
        <v>48</v>
      </c>
      <c r="H25" s="327"/>
      <c r="I25" s="69"/>
      <c r="J25" s="480" t="s">
        <v>59</v>
      </c>
      <c r="K25" s="15" t="str">
        <f>L3</f>
        <v>堆肥</v>
      </c>
      <c r="L25" s="187" t="str">
        <f>M3</f>
        <v>アミノ酸</v>
      </c>
      <c r="M25" s="523"/>
      <c r="N25" s="524" t="s">
        <v>60</v>
      </c>
      <c r="O25" s="525"/>
      <c r="Q25" s="287" t="str">
        <f>L3</f>
        <v>堆肥</v>
      </c>
      <c r="R25" s="288" t="str">
        <f>M3</f>
        <v>アミノ酸</v>
      </c>
      <c r="S25" s="285"/>
      <c r="U25" s="115"/>
      <c r="V25" s="115"/>
    </row>
    <row r="26" spans="1:68" ht="15.75" customHeight="1" thickBot="1">
      <c r="A26" s="146">
        <f>IF(H2=A33,1,0)</f>
        <v>1</v>
      </c>
      <c r="B26" s="328" t="s">
        <v>50</v>
      </c>
      <c r="C26" s="195">
        <f>IF(A1=1,1.2,0)</f>
        <v>1.2</v>
      </c>
      <c r="D26" s="1"/>
      <c r="E26" s="2"/>
      <c r="F26" s="3" t="s">
        <v>51</v>
      </c>
      <c r="G26" s="4" t="s">
        <v>52</v>
      </c>
      <c r="H26" s="3" t="s">
        <v>53</v>
      </c>
      <c r="I26" s="69"/>
      <c r="J26" s="17" t="s">
        <v>13</v>
      </c>
      <c r="K26" s="137">
        <f>L4*D4*C4+L5*D5*C5+L6*D6*C6+L7*D7*C7+L8*D8*C8+L9*D9*C9+L10*D10*C10+L11*D11+L12*D12+L13*D13+L14*D14+L15*D15+L16*D16+L17*D17+L18*D18+L19*D19+L20*D20+L21*D21</f>
        <v>0</v>
      </c>
      <c r="L26" s="281">
        <f>M4*D4*C4+M5*D5*C5+M6*D6*C6+M7*D7*C7+M8*D8*C8+M9*D9*C9+M10*D10*C10+M11*D11+M12*D12+M13*D13+M14*D14+M15*D15+M16*D16+M17*D17+M18*D18+M19*D19+M20*D20+M21*D21</f>
        <v>0</v>
      </c>
      <c r="M26" s="283">
        <f>N4*D4*C4+N5*D5*C5+N6*D6*C6+N7*D7*C7+N8*D8*C8+N9*D9*C9+N10*D10*C10+N11*D11+N12*D12+N13*D13+N14*D14+N15*D15+N16*D16+N17*D17+N18*D18+N19*D19+N20*D20+N21*D21</f>
        <v>0</v>
      </c>
      <c r="N26" s="526">
        <f t="shared" ref="N26:N33" si="2">SUM(K26:M26)</f>
        <v>0</v>
      </c>
      <c r="O26" s="527"/>
      <c r="Q26" s="289" t="e">
        <f>K26/N26</f>
        <v>#DIV/0!</v>
      </c>
      <c r="R26" s="290" t="e">
        <f>L26/N26</f>
        <v>#DIV/0!</v>
      </c>
      <c r="S26" s="286"/>
      <c r="T26" s="114"/>
      <c r="U26" s="115"/>
      <c r="V26" s="115"/>
    </row>
    <row r="27" spans="1:68" ht="15.75" customHeight="1" thickBot="1">
      <c r="A27" s="146">
        <f>IF(I2=A34,1,0)</f>
        <v>1</v>
      </c>
      <c r="B27" s="328" t="s">
        <v>61</v>
      </c>
      <c r="C27" s="196">
        <f>IF(C26=1.2,C42/((-2*原盤!B30-2*原盤!B31-2.6*原盤!B32)+(0.5*原盤!B30+0.5*原盤!B31+0.6*原盤!B32)*C29),0)</f>
        <v>0</v>
      </c>
      <c r="D27" s="5">
        <f>原盤!$B$23</f>
        <v>20</v>
      </c>
      <c r="E27" s="6">
        <f>原盤!$C$23</f>
        <v>30</v>
      </c>
      <c r="F27" s="155"/>
      <c r="G27" s="156"/>
      <c r="H27" s="156"/>
      <c r="J27" s="17" t="s">
        <v>14</v>
      </c>
      <c r="K27" s="137">
        <f>L4*E4+L5*E5+L6*E6+L7*E7+L8*E8+L9*E9+L10*E10+L11*E11+L12*E12+L13*E13+L14*E14+L15*E15+L16*E16+L17*E17+L18*E18+L19*E19+L20*E20+L21*E21</f>
        <v>0</v>
      </c>
      <c r="L27" s="281">
        <f>M4*E4+M5*E5+M6*E6+M7*E7+M8*E8+M9*E9+M10*E10+M11*E11+M12*E12+M13*E13+M14*E14+M15*E15+M16*E16+M17*E17+M18*E18+M19*E19+M20*E20+M21*E21</f>
        <v>0</v>
      </c>
      <c r="M27" s="136">
        <f>N4*E4+N5*E5+N6*E6+N7*E7+N8*E8+N9*E9+N10*E10+N11*E11+N12*E12+N13*E13+N14*E14+N15*E15+N16*E16+N17*E17+N18*E18+N19*E19+N20*E20+N21*E21</f>
        <v>0</v>
      </c>
      <c r="N27" s="511">
        <f t="shared" si="2"/>
        <v>0</v>
      </c>
      <c r="O27" s="497"/>
      <c r="Q27" s="117"/>
      <c r="R27" s="115"/>
      <c r="S27" s="122"/>
      <c r="T27" s="114"/>
      <c r="U27" s="115"/>
      <c r="V27" s="115"/>
    </row>
    <row r="28" spans="1:68" ht="15.75" customHeight="1" thickBot="1">
      <c r="A28" s="146">
        <f>IF(J2=A35,1,0)</f>
        <v>1</v>
      </c>
      <c r="B28" s="328" t="s">
        <v>62</v>
      </c>
      <c r="C28" s="197"/>
      <c r="D28" s="7">
        <f>原盤!$B$24</f>
        <v>0.05</v>
      </c>
      <c r="E28" s="8">
        <f>原盤!$C$24</f>
        <v>0.3</v>
      </c>
      <c r="F28" s="157"/>
      <c r="G28" s="157"/>
      <c r="H28" s="157"/>
      <c r="J28" s="17" t="s">
        <v>15</v>
      </c>
      <c r="K28" s="137">
        <f>L4*F4+L5*F5+L6*F6+L7*F7+L8*F8+L9*F9+L10*F10+L11*F11+L12*F12+L13*F13+L14*F14+L15*F15+L16*F16+L17*F17+L18*F18+L19*F19+L20*F20+L21*F21</f>
        <v>0</v>
      </c>
      <c r="L28" s="282">
        <f>M4*F4+M5*F5+M6*F6+M7*F7+M8*F8+M9*F9+M10*F10+M11*F11+M12*F12+M13*F13+M14*F14+M15*F15+M16*F16+M17*F17+M18*F18+M19*F19+M20*F20+M21*F21</f>
        <v>0</v>
      </c>
      <c r="M28" s="137">
        <f>N4*F4+N5*F5+N6*F6+N7*F7+N8*F8+N9*F9+N10*F10+N11*F11+N12*F12+N13*F13+N14*F14+N15*F15+N16*F16+N17*F17+N18*F18+N19*F19+N20*F20+N21*F21</f>
        <v>0</v>
      </c>
      <c r="N28" s="511">
        <f t="shared" si="2"/>
        <v>0</v>
      </c>
      <c r="O28" s="497"/>
      <c r="Q28" s="117"/>
      <c r="R28" s="115"/>
      <c r="S28" s="118"/>
      <c r="T28" s="114"/>
      <c r="U28" s="115"/>
      <c r="V28" s="115"/>
    </row>
    <row r="29" spans="1:68" ht="15.75" customHeight="1" thickBot="1">
      <c r="A29" s="146">
        <f>IF(K2=A36,1,0)</f>
        <v>1</v>
      </c>
      <c r="B29" s="328" t="s">
        <v>63</v>
      </c>
      <c r="C29" s="198"/>
      <c r="D29" s="7">
        <f>原盤!$B$25</f>
        <v>6</v>
      </c>
      <c r="E29" s="8">
        <f>原盤!$C$25</f>
        <v>7</v>
      </c>
      <c r="F29" s="158" t="e">
        <f>IF(F44=0,6+(F42-D42)/(E42-D42),6+((F34+B24+F36)-D42)/(E42-D42))</f>
        <v>#DIV/0!</v>
      </c>
      <c r="G29" s="159" t="e">
        <f>IF(F44=0,6+(G42-D42)/(E42-D42),6+((G34+C24+G36)-D42)/(E42-D42))</f>
        <v>#DIV/0!</v>
      </c>
      <c r="H29" s="158" t="e">
        <f>IF(F44=0,6+(H42-D42)/(E42-D42),6+((H34+D24+H36)-D42)/(E42-D42))</f>
        <v>#DIV/0!</v>
      </c>
      <c r="J29" s="18" t="s">
        <v>16</v>
      </c>
      <c r="K29" s="494">
        <f>L4*G4+L5*G5+L6*G6+L7*G7+L8*G8+L9*G9+L10*G10+L11*G11+L12*G12+L13*G13+L14*G14+L15*G15+L16*G16+L17*G17+L18*G18+L19*G19+L20*G20+L21*G21</f>
        <v>0</v>
      </c>
      <c r="L29" s="495"/>
      <c r="M29" s="138">
        <f>N4*G4+N5*G5+N6*G6+N7*G7+N8*G8+N9*G9+N10*G10+N11*G11+N12*G12+N13*G13+N14*G14+N15*G15+N16*G16+N17*G17+N18*G18+N19*G19+N20*G20+N21*G21</f>
        <v>0</v>
      </c>
      <c r="N29" s="496">
        <f t="shared" si="2"/>
        <v>0</v>
      </c>
      <c r="O29" s="497"/>
      <c r="Q29" s="117"/>
      <c r="R29" s="115"/>
      <c r="S29" s="118"/>
      <c r="T29" s="114"/>
      <c r="U29" s="115"/>
      <c r="V29" s="115"/>
    </row>
    <row r="30" spans="1:68" ht="15.75" customHeight="1" thickBot="1">
      <c r="A30" s="147"/>
      <c r="B30" s="328" t="s">
        <v>65</v>
      </c>
      <c r="C30" s="198"/>
      <c r="D30" s="7">
        <f>原盤!$B$26</f>
        <v>5</v>
      </c>
      <c r="E30" s="8">
        <f>原盤!$C$26</f>
        <v>6</v>
      </c>
      <c r="F30" s="157"/>
      <c r="G30" s="157"/>
      <c r="H30" s="157"/>
      <c r="J30" s="18" t="s">
        <v>17</v>
      </c>
      <c r="K30" s="498">
        <f>L4*H4+L5*H5+L6*H6+L7*H7+L8*H8+L9*H9+L10*H10+L11*H11+L12*H12+L13*H13+L14*H14+L15*H15+L16*H16+L17*H17+L18*H18+L19*H19+L20*H20+L21*H21</f>
        <v>0</v>
      </c>
      <c r="L30" s="499"/>
      <c r="M30" s="139">
        <f>N4*H4+N5*H5+N6*H6+N7*H7+N8*H8+N9*H9+N10*H10+N11*H11+N12*H12+N13*H13+N14*H14+N15*H15+N16*H16+N17*H17+N18*H18+N19*H19+N20*H20+N21*H21</f>
        <v>0</v>
      </c>
      <c r="N30" s="500">
        <f t="shared" si="2"/>
        <v>0</v>
      </c>
      <c r="O30" s="501"/>
      <c r="P30" s="144"/>
      <c r="Q30" s="117"/>
      <c r="R30" s="115"/>
      <c r="S30" s="118"/>
      <c r="T30" s="114"/>
      <c r="U30" s="115"/>
      <c r="V30" s="115"/>
    </row>
    <row r="31" spans="1:68" ht="15.75" customHeight="1" thickBot="1">
      <c r="A31" s="147"/>
      <c r="B31" s="328" t="s">
        <v>66</v>
      </c>
      <c r="C31" s="199"/>
      <c r="D31" s="7">
        <f>原盤!$B$27</f>
        <v>0.8</v>
      </c>
      <c r="E31" s="8">
        <f>原盤!$C$27</f>
        <v>9</v>
      </c>
      <c r="F31" s="160">
        <f>N26/C26+C31</f>
        <v>0</v>
      </c>
      <c r="G31" s="160">
        <f t="shared" ref="G31:G40" si="3">(F31+H31)/2</f>
        <v>0</v>
      </c>
      <c r="H31" s="160">
        <f>N26/(C26*3)+C31</f>
        <v>0</v>
      </c>
      <c r="J31" s="14" t="s">
        <v>18</v>
      </c>
      <c r="K31" s="502">
        <f>L4*I4+L5*I5+L6*I6+L7*I7+L8*I8+L9*I9+L10*I10+L11*I11+L12*I12+L13*I13+L14*I14+L15*I15+L16*I16+L17*I17+L18*I18+L19*I19+L20*I20+L21*I21</f>
        <v>0</v>
      </c>
      <c r="L31" s="499"/>
      <c r="M31" s="140">
        <f>N4*I4+N5*I5+N6*I6+N7*I7+N8*I8+N9*I9+N10*I10+N11*I11+N12*I12+N13*I13+N14*I14+N15*I15+N16*I16+N17*I17+N18*I18+N19*I19+N20*I20+N21*I21</f>
        <v>0</v>
      </c>
      <c r="N31" s="503">
        <f t="shared" si="2"/>
        <v>0</v>
      </c>
      <c r="O31" s="504"/>
      <c r="P31" s="145"/>
      <c r="Q31" s="117"/>
      <c r="R31" s="115"/>
      <c r="S31" s="118"/>
      <c r="T31" s="114"/>
      <c r="U31" s="115"/>
      <c r="V31" s="115"/>
    </row>
    <row r="32" spans="1:68" ht="15.75" customHeight="1" thickBot="1">
      <c r="A32" s="167"/>
      <c r="B32" s="328" t="s">
        <v>67</v>
      </c>
      <c r="C32" s="199"/>
      <c r="D32" s="7">
        <f>原盤!$B$28</f>
        <v>0.8</v>
      </c>
      <c r="E32" s="8">
        <f>原盤!$C$28</f>
        <v>15</v>
      </c>
      <c r="F32" s="161">
        <f>C32</f>
        <v>0</v>
      </c>
      <c r="G32" s="160">
        <f t="shared" si="3"/>
        <v>0</v>
      </c>
      <c r="H32" s="160">
        <f>C32</f>
        <v>0</v>
      </c>
      <c r="J32" s="482" t="s">
        <v>19</v>
      </c>
      <c r="K32" s="502">
        <f>L4*J4+L5*J5+L6*J6+L7*J7+L8*J8+L9*J9+L10*J10+L11*J11+L12*J12+L13*J13+L14*J14+L15*J15+L16*J16+L17*J17+L18*J18+L19*J19+L20*J20+L21*J21</f>
        <v>0</v>
      </c>
      <c r="L32" s="499"/>
      <c r="M32" s="140">
        <f>N4*J4+N5*J5+N6*J6+N7*J7+N8*J8+N9*J9+N10*J10+N11*J11+N12*J12+N13*J13+N14*J14+N15*J15+N16*J16+N17*J17+N18*J18+N19*J19+N20*J20+N21*J21</f>
        <v>0</v>
      </c>
      <c r="N32" s="503">
        <f t="shared" si="2"/>
        <v>0</v>
      </c>
      <c r="O32" s="504"/>
      <c r="P32" s="145"/>
      <c r="Q32" s="117"/>
      <c r="R32" s="115"/>
      <c r="S32" s="118"/>
      <c r="T32" s="114"/>
      <c r="U32" s="115"/>
      <c r="V32" s="115"/>
    </row>
    <row r="33" spans="1:23" ht="15.75" customHeight="1" thickBot="1">
      <c r="A33" s="168" t="s">
        <v>265</v>
      </c>
      <c r="B33" s="328" t="s">
        <v>69</v>
      </c>
      <c r="C33" s="200"/>
      <c r="D33" s="7">
        <f>原盤!$B$29</f>
        <v>20</v>
      </c>
      <c r="E33" s="9">
        <f>原盤!$C$29</f>
        <v>60</v>
      </c>
      <c r="F33" s="160">
        <f>N27/C26+C33</f>
        <v>0</v>
      </c>
      <c r="G33" s="162">
        <f t="shared" si="3"/>
        <v>0</v>
      </c>
      <c r="H33" s="160">
        <f>N27/(3*C26)+C33</f>
        <v>0</v>
      </c>
      <c r="J33" s="19" t="s">
        <v>20</v>
      </c>
      <c r="K33" s="505">
        <f>L4*K4+L5*K5+L6*K6+L7*K7+L8*K8+L9*K9+L10*K10+L11*K11+L12*K12+L13*K13+L14*K14+L15*K15+L16*K16+L17*K17+L18*K18+L19*K19+L20*K20+L21*K21</f>
        <v>0</v>
      </c>
      <c r="L33" s="506"/>
      <c r="M33" s="141">
        <f>N4*K4+N5*K5+N6*K6+N7*K7+N8*K8+N9*K9+N10*K10+N11*K11+N12*K12+N13*K13+N14*K14+N15*K15+N16*K16+N17*K17+N18*K18+N19*K19+N20*K20+N21*K21</f>
        <v>0</v>
      </c>
      <c r="N33" s="503">
        <f t="shared" si="2"/>
        <v>0</v>
      </c>
      <c r="O33" s="504"/>
      <c r="P33" s="145"/>
      <c r="Q33" s="117"/>
      <c r="R33" s="115"/>
      <c r="S33" s="118"/>
      <c r="T33" s="114"/>
      <c r="U33" s="115"/>
      <c r="V33" s="115"/>
    </row>
    <row r="34" spans="1:23" ht="15.75" customHeight="1" thickBot="1">
      <c r="A34" s="169" t="s">
        <v>7</v>
      </c>
      <c r="B34" s="328" t="s">
        <v>71</v>
      </c>
      <c r="C34" s="200"/>
      <c r="D34" s="10">
        <f>原盤!$B$30*C27</f>
        <v>0</v>
      </c>
      <c r="E34" s="11">
        <f>原盤!$C$30*D34</f>
        <v>0</v>
      </c>
      <c r="F34" s="160">
        <f>N29/C26+C34</f>
        <v>0</v>
      </c>
      <c r="G34" s="162">
        <f t="shared" si="3"/>
        <v>0</v>
      </c>
      <c r="H34" s="160">
        <f>N29/(3*C26)+C34</f>
        <v>0</v>
      </c>
      <c r="J34" s="133"/>
      <c r="K34" s="134"/>
      <c r="L34" s="134"/>
      <c r="M34" s="13"/>
      <c r="N34" s="13"/>
      <c r="O34" s="13"/>
      <c r="P34" s="115"/>
      <c r="Q34" s="121"/>
      <c r="R34" s="121"/>
      <c r="S34" s="121"/>
      <c r="T34" s="114"/>
      <c r="U34" s="115"/>
      <c r="V34" s="115"/>
    </row>
    <row r="35" spans="1:23" ht="15.75" customHeight="1" thickBot="1">
      <c r="A35" s="169" t="s">
        <v>8</v>
      </c>
      <c r="B35" s="328" t="s">
        <v>73</v>
      </c>
      <c r="C35" s="200"/>
      <c r="D35" s="10">
        <f>原盤!$B$31*C27</f>
        <v>0</v>
      </c>
      <c r="E35" s="11">
        <f>原盤!$C$31*D35</f>
        <v>0</v>
      </c>
      <c r="F35" s="160">
        <f>N30/C26+C35</f>
        <v>0</v>
      </c>
      <c r="G35" s="162">
        <f t="shared" si="3"/>
        <v>0</v>
      </c>
      <c r="H35" s="160">
        <f>N30/(3*C26)+C35</f>
        <v>0</v>
      </c>
      <c r="J35" s="313" t="s">
        <v>281</v>
      </c>
      <c r="K35" s="507"/>
      <c r="L35" s="508"/>
      <c r="M35" s="508"/>
      <c r="N35" s="508"/>
      <c r="O35" s="508"/>
      <c r="P35" s="508"/>
      <c r="Q35" s="508"/>
      <c r="R35" s="509"/>
      <c r="S35" s="509"/>
      <c r="T35" s="509"/>
      <c r="U35" s="510"/>
      <c r="V35" s="115"/>
    </row>
    <row r="36" spans="1:23" ht="15.75" customHeight="1" thickBot="1">
      <c r="A36" s="170" t="s">
        <v>290</v>
      </c>
      <c r="B36" s="328" t="s">
        <v>76</v>
      </c>
      <c r="C36" s="200"/>
      <c r="D36" s="10">
        <f>原盤!$B$32*C27</f>
        <v>0</v>
      </c>
      <c r="E36" s="11">
        <f>原盤!$C$32*D36</f>
        <v>0</v>
      </c>
      <c r="F36" s="160">
        <f>N28/C26+C36</f>
        <v>0</v>
      </c>
      <c r="G36" s="162">
        <f t="shared" si="3"/>
        <v>0</v>
      </c>
      <c r="H36" s="160">
        <f>N28/(3*C26)+C36</f>
        <v>0</v>
      </c>
      <c r="J36" s="485"/>
      <c r="K36" s="493"/>
      <c r="L36" s="493"/>
      <c r="M36" s="493"/>
      <c r="N36" s="493"/>
      <c r="O36" s="493"/>
      <c r="P36" s="493"/>
      <c r="Q36" s="493"/>
      <c r="R36" s="486"/>
      <c r="S36" s="486"/>
      <c r="T36" s="486"/>
      <c r="U36" s="487"/>
      <c r="V36" s="115"/>
      <c r="W36" s="124"/>
    </row>
    <row r="37" spans="1:23" ht="15.75" customHeight="1" thickBot="1">
      <c r="B37" s="328" t="s">
        <v>78</v>
      </c>
      <c r="C37" s="201"/>
      <c r="D37" s="7">
        <f>原盤!$B$33</f>
        <v>0.8</v>
      </c>
      <c r="E37" s="9">
        <f>原盤!$C$33</f>
        <v>3.5</v>
      </c>
      <c r="F37" s="163">
        <f>(N31*1000/C26)/100+C37</f>
        <v>0</v>
      </c>
      <c r="G37" s="164">
        <f t="shared" si="3"/>
        <v>0</v>
      </c>
      <c r="H37" s="163">
        <f>(N31*1000/(3*C26))/100+C37</f>
        <v>0</v>
      </c>
      <c r="J37" s="485"/>
      <c r="K37" s="486"/>
      <c r="L37" s="486"/>
      <c r="M37" s="486"/>
      <c r="N37" s="486"/>
      <c r="O37" s="486"/>
      <c r="P37" s="486"/>
      <c r="Q37" s="486"/>
      <c r="R37" s="486"/>
      <c r="S37" s="486"/>
      <c r="T37" s="486"/>
      <c r="U37" s="487"/>
      <c r="V37" s="114"/>
      <c r="W37" s="116"/>
    </row>
    <row r="38" spans="1:23" ht="15.75" customHeight="1" thickBot="1">
      <c r="B38" s="328" t="s">
        <v>80</v>
      </c>
      <c r="C38" s="201"/>
      <c r="D38" s="7">
        <f>原盤!$B$34</f>
        <v>10</v>
      </c>
      <c r="E38" s="8">
        <f>原盤!$C$34</f>
        <v>30</v>
      </c>
      <c r="F38" s="163">
        <f>(N33*1000/C26)/100+C38</f>
        <v>0</v>
      </c>
      <c r="G38" s="164">
        <f t="shared" si="3"/>
        <v>0</v>
      </c>
      <c r="H38" s="163">
        <f>(N33*1000/(3*C26))/100+C38</f>
        <v>0</v>
      </c>
      <c r="I38" s="110"/>
      <c r="J38" s="485"/>
      <c r="K38" s="486"/>
      <c r="L38" s="486"/>
      <c r="M38" s="486"/>
      <c r="N38" s="486"/>
      <c r="O38" s="486"/>
      <c r="P38" s="486"/>
      <c r="Q38" s="486"/>
      <c r="R38" s="486"/>
      <c r="S38" s="486"/>
      <c r="T38" s="486"/>
      <c r="U38" s="487"/>
      <c r="V38" s="114"/>
      <c r="W38" s="116"/>
    </row>
    <row r="39" spans="1:23" ht="15.75" customHeight="1" thickBot="1">
      <c r="B39" s="328" t="s">
        <v>82</v>
      </c>
      <c r="C39" s="201"/>
      <c r="D39" s="7">
        <f>原盤!$B$35</f>
        <v>10</v>
      </c>
      <c r="E39" s="8">
        <f>原盤!$C$35</f>
        <v>30</v>
      </c>
      <c r="F39" s="163">
        <f>(N32*1000/C26)/100+C39</f>
        <v>0</v>
      </c>
      <c r="G39" s="164">
        <f t="shared" si="3"/>
        <v>0</v>
      </c>
      <c r="H39" s="163">
        <f>(N32*1000/(3*C26))/100+C39</f>
        <v>0</v>
      </c>
      <c r="I39" s="111"/>
      <c r="J39" s="485"/>
      <c r="K39" s="486"/>
      <c r="L39" s="486"/>
      <c r="M39" s="486"/>
      <c r="N39" s="486"/>
      <c r="O39" s="486"/>
      <c r="P39" s="486"/>
      <c r="Q39" s="486"/>
      <c r="R39" s="486"/>
      <c r="S39" s="486"/>
      <c r="T39" s="486"/>
      <c r="U39" s="487"/>
      <c r="V39" s="114"/>
      <c r="W39" s="116"/>
    </row>
    <row r="40" spans="1:23" ht="15" customHeight="1" thickBot="1">
      <c r="B40" s="328" t="s">
        <v>84</v>
      </c>
      <c r="C40" s="201"/>
      <c r="D40" s="7">
        <f>原盤!$B$36</f>
        <v>5</v>
      </c>
      <c r="E40" s="8">
        <f>原盤!$C$36</f>
        <v>10</v>
      </c>
      <c r="F40" s="165"/>
      <c r="G40" s="164">
        <f t="shared" si="3"/>
        <v>0</v>
      </c>
      <c r="H40" s="165"/>
      <c r="I40" s="111"/>
      <c r="J40" s="485"/>
      <c r="K40" s="488"/>
      <c r="L40" s="488"/>
      <c r="M40" s="488"/>
      <c r="N40" s="488"/>
      <c r="O40" s="488"/>
      <c r="P40" s="488"/>
      <c r="Q40" s="488"/>
      <c r="R40" s="486"/>
      <c r="S40" s="486"/>
      <c r="T40" s="486"/>
      <c r="U40" s="487"/>
      <c r="V40" s="114"/>
      <c r="W40" s="116"/>
    </row>
    <row r="41" spans="1:23" ht="15" customHeight="1" thickBot="1">
      <c r="B41" s="329" t="s">
        <v>85</v>
      </c>
      <c r="C41" s="202"/>
      <c r="D41" s="330">
        <f>原盤!$B$37</f>
        <v>0</v>
      </c>
      <c r="E41" s="331">
        <f>原盤!$C$37</f>
        <v>0</v>
      </c>
      <c r="F41" s="332"/>
      <c r="G41" s="333"/>
      <c r="H41" s="332"/>
      <c r="I41" s="113"/>
      <c r="J41" s="489"/>
      <c r="K41" s="490"/>
      <c r="L41" s="490"/>
      <c r="M41" s="490"/>
      <c r="N41" s="490"/>
      <c r="O41" s="490"/>
      <c r="P41" s="490"/>
      <c r="Q41" s="490"/>
      <c r="R41" s="491"/>
      <c r="S41" s="491"/>
      <c r="T41" s="491"/>
      <c r="U41" s="492"/>
      <c r="V41" s="124"/>
      <c r="W41" s="124"/>
    </row>
    <row r="42" spans="1:23" s="116" customFormat="1" ht="15" customHeight="1">
      <c r="A42" s="124"/>
      <c r="B42" s="148" t="s">
        <v>77</v>
      </c>
      <c r="C42" s="149">
        <f t="shared" ref="C42:H42" si="4">SUM(C34:C36)</f>
        <v>0</v>
      </c>
      <c r="D42" s="149">
        <f t="shared" si="4"/>
        <v>0</v>
      </c>
      <c r="E42" s="176">
        <f t="shared" si="4"/>
        <v>0</v>
      </c>
      <c r="F42" s="176">
        <f t="shared" si="4"/>
        <v>0</v>
      </c>
      <c r="G42" s="176">
        <f t="shared" si="4"/>
        <v>0</v>
      </c>
      <c r="H42" s="149">
        <f t="shared" si="4"/>
        <v>0</v>
      </c>
      <c r="I42" s="120"/>
      <c r="J42" s="310"/>
      <c r="K42" s="311"/>
      <c r="L42" s="311"/>
      <c r="M42" s="311"/>
      <c r="N42" s="311"/>
      <c r="O42" s="311"/>
      <c r="P42" s="311"/>
      <c r="Q42" s="311"/>
      <c r="R42" s="124"/>
      <c r="S42" s="127"/>
      <c r="U42" s="124"/>
      <c r="V42" s="124"/>
      <c r="W42" s="124"/>
    </row>
    <row r="43" spans="1:23" s="116" customFormat="1" ht="15" customHeight="1">
      <c r="A43" s="124"/>
      <c r="B43" s="150" t="s">
        <v>43</v>
      </c>
      <c r="C43" s="151">
        <f>L4*H4+L5*H5+L6*H6+L7*H7+L8*H8+L9*H9+L10*H10+L11*H11+L12*H12+L15*H15+L16*H16+L17*H17+L18*H18+L19*H19+L20*H20+L21*H21</f>
        <v>0</v>
      </c>
      <c r="D43" s="151">
        <f>M4*H4+M5*H5+M6*H6+M7*H7+M8*H8+M9*H9+M10*H10+M11*H11+M12*H12+M15*H15+M16*H16+M17*H17+M18*H18+M19*H19+M20*H20+M21*H21</f>
        <v>0</v>
      </c>
      <c r="E43" s="321">
        <f>N4*H4+N5*H5+N6*H6+N7*H7+N8*H8+N9*H9+N10*H10+N11*H11+N12*H12+N15*H15+N16*H16+N17*H17+N18*H18+N19*H19+N20*H20+N21*H21</f>
        <v>0</v>
      </c>
      <c r="F43" s="322">
        <f>SUM(C43:E43)</f>
        <v>0</v>
      </c>
      <c r="G43" s="174"/>
      <c r="H43" s="152"/>
      <c r="I43" s="119"/>
      <c r="J43" s="310"/>
      <c r="K43" s="312"/>
      <c r="L43" s="312"/>
      <c r="M43" s="312"/>
      <c r="N43" s="312"/>
      <c r="O43" s="312"/>
      <c r="P43" s="312"/>
      <c r="Q43" s="312"/>
      <c r="R43" s="124"/>
      <c r="S43" s="127"/>
      <c r="U43" s="124"/>
      <c r="V43" s="124"/>
      <c r="W43" s="124"/>
    </row>
    <row r="44" spans="1:23" s="116" customFormat="1" ht="15" customHeight="1">
      <c r="A44" s="124"/>
      <c r="B44" s="153" t="s">
        <v>49</v>
      </c>
      <c r="C44" s="154">
        <f>L13*H13+L14*H14</f>
        <v>0</v>
      </c>
      <c r="D44" s="154">
        <f>M13*H13+M14*H14</f>
        <v>0</v>
      </c>
      <c r="E44" s="321">
        <f>N13*H13+N14*H14</f>
        <v>0</v>
      </c>
      <c r="F44" s="321">
        <f>SUM(C44:E44)</f>
        <v>0</v>
      </c>
      <c r="G44" s="174"/>
      <c r="H44" s="152"/>
      <c r="I44" s="119"/>
      <c r="J44" s="129"/>
      <c r="K44" s="130"/>
      <c r="L44" s="130"/>
      <c r="M44" s="125"/>
      <c r="N44" s="126"/>
      <c r="O44" s="126"/>
      <c r="P44" s="124"/>
      <c r="Q44" s="128"/>
      <c r="R44" s="124"/>
      <c r="S44" s="127"/>
      <c r="U44" s="124"/>
      <c r="V44" s="124"/>
      <c r="W44" s="124"/>
    </row>
    <row r="45" spans="1:23" s="116" customFormat="1" ht="15" customHeight="1">
      <c r="A45" s="124"/>
      <c r="B45" s="124"/>
      <c r="C45" s="123"/>
      <c r="D45" s="123"/>
      <c r="E45" s="323"/>
      <c r="F45" s="323"/>
      <c r="G45" s="323"/>
      <c r="H45" s="123"/>
      <c r="I45" s="119"/>
      <c r="J45" s="119"/>
      <c r="K45" s="120"/>
      <c r="L45" s="125"/>
      <c r="M45" s="125"/>
      <c r="N45" s="126"/>
      <c r="O45" s="126"/>
      <c r="P45" s="124"/>
      <c r="Q45" s="128"/>
      <c r="R45" s="124"/>
      <c r="S45" s="127"/>
      <c r="U45" s="124"/>
      <c r="V45" s="124"/>
      <c r="W45" s="124"/>
    </row>
    <row r="46" spans="1:23" s="116" customFormat="1" ht="15" customHeight="1">
      <c r="A46" s="124"/>
      <c r="B46" s="124"/>
      <c r="C46" s="123"/>
      <c r="D46" s="123"/>
      <c r="E46" s="123"/>
      <c r="F46" s="123"/>
      <c r="G46" s="123"/>
      <c r="H46" s="123"/>
      <c r="I46" s="119"/>
      <c r="J46" s="119"/>
      <c r="K46" s="120"/>
      <c r="L46" s="125"/>
      <c r="M46" s="125"/>
      <c r="N46" s="126"/>
      <c r="O46" s="126"/>
      <c r="P46" s="124"/>
      <c r="Q46" s="128"/>
      <c r="R46" s="124"/>
      <c r="S46" s="127"/>
      <c r="U46" s="124"/>
      <c r="V46" s="124"/>
      <c r="W46" s="124"/>
    </row>
    <row r="47" spans="1:23" s="116" customFormat="1" ht="15" customHeight="1">
      <c r="A47" s="124"/>
      <c r="B47" s="124"/>
      <c r="C47" s="123"/>
      <c r="D47" s="123"/>
      <c r="E47" s="123"/>
      <c r="F47" s="123"/>
      <c r="G47" s="123"/>
      <c r="H47" s="123"/>
      <c r="I47" s="123"/>
      <c r="J47" s="123"/>
      <c r="L47" s="126"/>
      <c r="M47" s="126"/>
      <c r="N47" s="126"/>
      <c r="O47" s="126"/>
      <c r="P47" s="124"/>
      <c r="Q47" s="128"/>
      <c r="R47" s="124"/>
      <c r="S47" s="127"/>
      <c r="U47" s="124"/>
      <c r="V47" s="124"/>
      <c r="W47" s="124"/>
    </row>
    <row r="48" spans="1:23" s="116" customFormat="1" ht="15" customHeight="1">
      <c r="A48" s="124"/>
      <c r="B48" s="124"/>
      <c r="C48" s="123"/>
      <c r="D48" s="123"/>
      <c r="E48" s="123"/>
      <c r="F48" s="123"/>
      <c r="G48" s="123"/>
      <c r="H48" s="123"/>
      <c r="I48" s="123"/>
      <c r="J48" s="123"/>
      <c r="L48" s="126"/>
      <c r="M48" s="126"/>
      <c r="N48" s="126"/>
      <c r="O48" s="126"/>
      <c r="P48" s="124"/>
      <c r="Q48" s="128"/>
      <c r="R48" s="124"/>
      <c r="S48" s="127"/>
      <c r="U48" s="124"/>
      <c r="V48" s="124"/>
      <c r="W48" s="124"/>
    </row>
    <row r="49" spans="1:23" s="116" customFormat="1" ht="15" customHeight="1">
      <c r="A49" s="124"/>
      <c r="B49" s="124"/>
      <c r="C49" s="123"/>
      <c r="D49" s="123"/>
      <c r="E49" s="123"/>
      <c r="F49" s="123"/>
      <c r="G49" s="123"/>
      <c r="H49" s="123"/>
      <c r="I49" s="123"/>
      <c r="J49" s="123"/>
      <c r="L49" s="126"/>
      <c r="M49" s="126"/>
      <c r="N49" s="126"/>
      <c r="O49" s="126"/>
      <c r="P49" s="124"/>
      <c r="Q49" s="128"/>
      <c r="R49" s="124"/>
      <c r="S49" s="127"/>
      <c r="U49" s="124"/>
      <c r="V49" s="124"/>
      <c r="W49" s="124"/>
    </row>
    <row r="50" spans="1:23" s="116" customFormat="1" ht="15" customHeight="1">
      <c r="A50" s="124"/>
      <c r="B50" s="124"/>
      <c r="C50" s="123"/>
      <c r="D50" s="123"/>
      <c r="E50" s="123"/>
      <c r="F50" s="123"/>
      <c r="G50" s="123"/>
      <c r="H50" s="123"/>
      <c r="I50" s="123"/>
      <c r="J50" s="123"/>
      <c r="L50" s="126"/>
      <c r="M50" s="126"/>
      <c r="N50" s="126"/>
      <c r="O50" s="126"/>
      <c r="P50" s="124"/>
      <c r="Q50" s="128"/>
      <c r="R50" s="124"/>
      <c r="S50" s="127"/>
      <c r="U50" s="124"/>
      <c r="V50" s="124"/>
      <c r="W50" s="124"/>
    </row>
    <row r="51" spans="1:23" s="116" customFormat="1" ht="15" customHeight="1">
      <c r="A51" s="124"/>
      <c r="B51" s="124"/>
      <c r="C51" s="123"/>
      <c r="D51" s="123"/>
      <c r="E51" s="123"/>
      <c r="F51" s="123"/>
      <c r="G51" s="123"/>
      <c r="H51" s="123"/>
      <c r="I51" s="123"/>
      <c r="J51" s="123"/>
      <c r="L51" s="126"/>
      <c r="M51" s="126"/>
      <c r="N51" s="126"/>
      <c r="O51" s="126"/>
      <c r="P51" s="124"/>
      <c r="Q51" s="128"/>
      <c r="R51" s="124"/>
      <c r="S51" s="127"/>
      <c r="U51" s="124"/>
      <c r="V51" s="124"/>
      <c r="W51" s="124"/>
    </row>
    <row r="52" spans="1:23" s="116" customFormat="1" ht="15" customHeight="1">
      <c r="A52" s="124"/>
      <c r="B52" s="124"/>
      <c r="C52" s="123"/>
      <c r="D52" s="123"/>
      <c r="E52" s="123"/>
      <c r="F52" s="123"/>
      <c r="G52" s="123"/>
      <c r="H52" s="123"/>
      <c r="I52" s="123"/>
      <c r="J52" s="123"/>
      <c r="L52" s="126"/>
      <c r="M52" s="126"/>
      <c r="N52" s="126"/>
      <c r="O52" s="126"/>
      <c r="P52" s="124"/>
      <c r="Q52" s="128"/>
      <c r="R52" s="124"/>
      <c r="S52" s="127"/>
      <c r="U52" s="124"/>
      <c r="V52" s="124"/>
      <c r="W52" s="124"/>
    </row>
    <row r="53" spans="1:23" s="116" customFormat="1" ht="15" customHeight="1">
      <c r="A53" s="124"/>
      <c r="B53" s="124"/>
      <c r="C53" s="123"/>
      <c r="D53" s="123"/>
      <c r="E53" s="123"/>
      <c r="F53" s="123"/>
      <c r="G53" s="123"/>
      <c r="H53" s="123"/>
      <c r="I53" s="123"/>
      <c r="J53" s="123"/>
      <c r="L53" s="126"/>
      <c r="M53" s="126"/>
      <c r="N53" s="126"/>
      <c r="O53" s="126"/>
      <c r="P53" s="124"/>
      <c r="Q53" s="69"/>
      <c r="R53" s="61"/>
      <c r="S53" s="63"/>
      <c r="U53" s="124"/>
      <c r="V53" s="124"/>
      <c r="W53" s="124"/>
    </row>
  </sheetData>
  <sheetProtection password="F2D2" sheet="1" formatCells="0" formatColumns="0" formatRows="0" insertColumns="0" insertRows="0" insertHyperlinks="0" deleteColumns="0" deleteRows="0" sort="0" autoFilter="0" pivotTables="0"/>
  <mergeCells count="60">
    <mergeCell ref="C1:D1"/>
    <mergeCell ref="F1:G1"/>
    <mergeCell ref="H1:K1"/>
    <mergeCell ref="C2:D2"/>
    <mergeCell ref="L2:M2"/>
    <mergeCell ref="L12:M12"/>
    <mergeCell ref="O12:P12"/>
    <mergeCell ref="O2:P2"/>
    <mergeCell ref="O3:P3"/>
    <mergeCell ref="O4:P4"/>
    <mergeCell ref="O5:P5"/>
    <mergeCell ref="O6:P6"/>
    <mergeCell ref="O7:P7"/>
    <mergeCell ref="N2:N3"/>
    <mergeCell ref="O8:P8"/>
    <mergeCell ref="O9:P9"/>
    <mergeCell ref="O10:P10"/>
    <mergeCell ref="L11:M11"/>
    <mergeCell ref="O11:P11"/>
    <mergeCell ref="L13:M13"/>
    <mergeCell ref="O13:P13"/>
    <mergeCell ref="L14:M14"/>
    <mergeCell ref="O14:P14"/>
    <mergeCell ref="L15:M15"/>
    <mergeCell ref="O15:P15"/>
    <mergeCell ref="L16:M16"/>
    <mergeCell ref="O16:P16"/>
    <mergeCell ref="L17:M17"/>
    <mergeCell ref="O17:P17"/>
    <mergeCell ref="L18:M18"/>
    <mergeCell ref="O18:P18"/>
    <mergeCell ref="N28:O28"/>
    <mergeCell ref="L19:M19"/>
    <mergeCell ref="O19:P19"/>
    <mergeCell ref="L20:M20"/>
    <mergeCell ref="O20:P20"/>
    <mergeCell ref="L21:M21"/>
    <mergeCell ref="O21:P21"/>
    <mergeCell ref="K24:L24"/>
    <mergeCell ref="M24:M25"/>
    <mergeCell ref="N25:O25"/>
    <mergeCell ref="N26:O26"/>
    <mergeCell ref="N27:O27"/>
    <mergeCell ref="J36:U36"/>
    <mergeCell ref="K29:L29"/>
    <mergeCell ref="N29:O29"/>
    <mergeCell ref="K30:L30"/>
    <mergeCell ref="N30:O30"/>
    <mergeCell ref="K31:L31"/>
    <mergeCell ref="N31:O31"/>
    <mergeCell ref="K32:L32"/>
    <mergeCell ref="N32:O32"/>
    <mergeCell ref="K33:L33"/>
    <mergeCell ref="N33:O33"/>
    <mergeCell ref="K35:U35"/>
    <mergeCell ref="J37:U37"/>
    <mergeCell ref="J38:U38"/>
    <mergeCell ref="J39:U39"/>
    <mergeCell ref="J40:U40"/>
    <mergeCell ref="J41:U41"/>
  </mergeCells>
  <phoneticPr fontId="43"/>
  <conditionalFormatting sqref="Q2:S22 U1:W1 W23 V2:W2 T2 F26:F27 F40:F41 J34 A1:B22 H40:H41 M34:O34 S34 I41 H26:H27 R25:S25 D3:D22 E1:F22 H1:H22 G2:G23 C2:C22 BQ41:IV65536 U42:W65536 BQ1:IV36 BO37:IV40 A42:H42 Q26:S26 A43:I44 P30:P33 A24:E28 A29:B36 D29:E36 A45:P65536 Q34 J44:P44 Q44:S65535 I4:N10 I2:K2 L1:S1 I3:M3 I22:P22 I11:L21 N11:N21 J29:K33 M29:N33 J26:N28 J25:L25 N25 M24 A37:E41 R42:S43 V41:W41 T3:W22">
    <cfRule type="cellIs" dxfId="38" priority="5" stopIfTrue="1" operator="equal">
      <formula>0</formula>
    </cfRule>
  </conditionalFormatting>
  <conditionalFormatting sqref="K34:L34">
    <cfRule type="cellIs" dxfId="37" priority="6" stopIfTrue="1" operator="lessThan">
      <formula>$M$34</formula>
    </cfRule>
    <cfRule type="cellIs" dxfId="36" priority="7" stopIfTrue="1" operator="between">
      <formula>$M$34</formula>
      <formula>$N$34</formula>
    </cfRule>
    <cfRule type="cellIs" dxfId="35" priority="8" stopIfTrue="1" operator="greaterThan">
      <formula>$N$34</formula>
    </cfRule>
  </conditionalFormatting>
  <conditionalFormatting sqref="F33:H33">
    <cfRule type="cellIs" dxfId="34" priority="9" stopIfTrue="1" operator="greaterThan">
      <formula>$E$33</formula>
    </cfRule>
    <cfRule type="cellIs" dxfId="33" priority="10" stopIfTrue="1" operator="between">
      <formula>$D$33</formula>
      <formula>$E$33</formula>
    </cfRule>
    <cfRule type="cellIs" dxfId="32" priority="11" stopIfTrue="1" operator="lessThan">
      <formula>$D$33</formula>
    </cfRule>
  </conditionalFormatting>
  <conditionalFormatting sqref="F34:H34">
    <cfRule type="cellIs" dxfId="31" priority="12" stopIfTrue="1" operator="greaterThan">
      <formula>$E$34</formula>
    </cfRule>
    <cfRule type="cellIs" dxfId="30" priority="13" stopIfTrue="1" operator="between">
      <formula>$D$34</formula>
      <formula>$E$34</formula>
    </cfRule>
    <cfRule type="cellIs" dxfId="29" priority="14" stopIfTrue="1" operator="lessThan">
      <formula>$D$34</formula>
    </cfRule>
  </conditionalFormatting>
  <conditionalFormatting sqref="F35:H35">
    <cfRule type="cellIs" dxfId="28" priority="15" stopIfTrue="1" operator="greaterThan">
      <formula>$E$35</formula>
    </cfRule>
    <cfRule type="cellIs" dxfId="27" priority="16" stopIfTrue="1" operator="between">
      <formula>$D$35</formula>
      <formula>$E$35</formula>
    </cfRule>
    <cfRule type="cellIs" dxfId="26" priority="17" stopIfTrue="1" operator="lessThan">
      <formula>$D$35</formula>
    </cfRule>
  </conditionalFormatting>
  <conditionalFormatting sqref="F36:H36">
    <cfRule type="cellIs" dxfId="25" priority="18" stopIfTrue="1" operator="greaterThan">
      <formula>$E$36</formula>
    </cfRule>
    <cfRule type="cellIs" dxfId="24" priority="19" stopIfTrue="1" operator="between">
      <formula>$D$36</formula>
      <formula>$E$36</formula>
    </cfRule>
    <cfRule type="cellIs" dxfId="23" priority="20" stopIfTrue="1" operator="lessThan">
      <formula>$D$36</formula>
    </cfRule>
  </conditionalFormatting>
  <conditionalFormatting sqref="F37:H37">
    <cfRule type="cellIs" dxfId="22" priority="21" stopIfTrue="1" operator="greaterThan">
      <formula>$E$37</formula>
    </cfRule>
    <cfRule type="cellIs" dxfId="21" priority="22" stopIfTrue="1" operator="between">
      <formula>$D$37</formula>
      <formula>$E$37</formula>
    </cfRule>
    <cfRule type="cellIs" dxfId="20" priority="23" stopIfTrue="1" operator="lessThan">
      <formula>$D$37</formula>
    </cfRule>
  </conditionalFormatting>
  <conditionalFormatting sqref="F38:H38">
    <cfRule type="cellIs" dxfId="19" priority="24" stopIfTrue="1" operator="greaterThan">
      <formula>$E$38</formula>
    </cfRule>
    <cfRule type="cellIs" dxfId="18" priority="25" stopIfTrue="1" operator="between">
      <formula>$D$38</formula>
      <formula>$E$38</formula>
    </cfRule>
    <cfRule type="cellIs" dxfId="17" priority="26" stopIfTrue="1" operator="lessThan">
      <formula>$D$38</formula>
    </cfRule>
  </conditionalFormatting>
  <conditionalFormatting sqref="F39:H39">
    <cfRule type="cellIs" dxfId="16" priority="27" stopIfTrue="1" operator="greaterThan">
      <formula>$E$39</formula>
    </cfRule>
    <cfRule type="cellIs" dxfId="15" priority="28" stopIfTrue="1" operator="between">
      <formula>$D$39</formula>
      <formula>$E$39</formula>
    </cfRule>
    <cfRule type="cellIs" dxfId="14" priority="29" stopIfTrue="1" operator="lessThan">
      <formula>$D$39</formula>
    </cfRule>
  </conditionalFormatting>
  <conditionalFormatting sqref="F31:H31">
    <cfRule type="cellIs" dxfId="13" priority="30" stopIfTrue="1" operator="lessThan">
      <formula>$D$31</formula>
    </cfRule>
    <cfRule type="cellIs" dxfId="12" priority="31" stopIfTrue="1" operator="between">
      <formula>$D$31</formula>
      <formula>$E$31</formula>
    </cfRule>
    <cfRule type="cellIs" dxfId="11" priority="32" stopIfTrue="1" operator="greaterThan">
      <formula>$E$31</formula>
    </cfRule>
  </conditionalFormatting>
  <conditionalFormatting sqref="F32:H32">
    <cfRule type="cellIs" dxfId="10" priority="33" stopIfTrue="1" operator="lessThan">
      <formula>$D$32</formula>
    </cfRule>
    <cfRule type="cellIs" dxfId="9" priority="34" stopIfTrue="1" operator="between">
      <formula>$D$32</formula>
      <formula>$E$32</formula>
    </cfRule>
    <cfRule type="cellIs" dxfId="8" priority="35" stopIfTrue="1" operator="greaterThan">
      <formula>$E$32</formula>
    </cfRule>
  </conditionalFormatting>
  <conditionalFormatting sqref="F29:H29">
    <cfRule type="cellIs" dxfId="7" priority="36" stopIfTrue="1" operator="lessThan">
      <formula>$D$29</formula>
    </cfRule>
    <cfRule type="cellIs" dxfId="6" priority="37" stopIfTrue="1" operator="between">
      <formula>$D$29</formula>
      <formula>$E$29</formula>
    </cfRule>
    <cfRule type="cellIs" dxfId="5" priority="38" stopIfTrue="1" operator="greaterThan">
      <formula>$E$29</formula>
    </cfRule>
  </conditionalFormatting>
  <conditionalFormatting sqref="C29:C36">
    <cfRule type="cellIs" dxfId="4" priority="4" stopIfTrue="1" operator="equal">
      <formula>0</formula>
    </cfRule>
  </conditionalFormatting>
  <conditionalFormatting sqref="C29:C36">
    <cfRule type="cellIs" dxfId="3" priority="3" stopIfTrue="1" operator="equal">
      <formula>0</formula>
    </cfRule>
  </conditionalFormatting>
  <conditionalFormatting sqref="C29:C36">
    <cfRule type="cellIs" dxfId="2" priority="2" stopIfTrue="1" operator="equal">
      <formula>0</formula>
    </cfRule>
  </conditionalFormatting>
  <conditionalFormatting sqref="J35:K35">
    <cfRule type="cellIs" dxfId="1" priority="1" stopIfTrue="1" operator="equal">
      <formula>0</formula>
    </cfRule>
  </conditionalFormatting>
  <pageMargins left="0.33958333333333335" right="0.27986111111111112" top="0.50972222222222219" bottom="0.12986111111111112" header="0.20972222222222223" footer="0.11805555555555555"/>
  <pageSetup paperSize="9" scale="80" firstPageNumber="4294963191" orientation="landscape" horizontalDpi="300" verticalDpi="300" r:id="rId1"/>
  <headerFooter alignWithMargins="0">
    <oddHeader>&amp;L&amp;A&amp;C&amp;F&amp;R&amp;D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P47"/>
  <sheetViews>
    <sheetView zoomScale="110" zoomScaleNormal="110" workbookViewId="0">
      <selection activeCell="B2" sqref="B2"/>
    </sheetView>
  </sheetViews>
  <sheetFormatPr defaultColWidth="11" defaultRowHeight="15" customHeight="1"/>
  <cols>
    <col min="1" max="1" width="9.75" style="203" customWidth="1"/>
    <col min="2" max="2" width="15.125" style="276" customWidth="1"/>
    <col min="3" max="3" width="14.5" style="203" customWidth="1"/>
    <col min="4" max="4" width="8" style="203" bestFit="1" customWidth="1"/>
    <col min="5" max="5" width="6.75" style="203" bestFit="1" customWidth="1"/>
    <col min="6" max="6" width="6.875" style="203" bestFit="1" customWidth="1"/>
    <col min="7" max="8" width="8" style="203" bestFit="1" customWidth="1"/>
    <col min="9" max="9" width="9.75" style="203" bestFit="1" customWidth="1"/>
    <col min="10" max="10" width="8" style="203" bestFit="1" customWidth="1"/>
    <col min="11" max="11" width="8" style="275" bestFit="1" customWidth="1"/>
    <col min="12" max="12" width="11.125" style="275" bestFit="1" customWidth="1"/>
    <col min="13" max="13" width="6.5" style="275" bestFit="1" customWidth="1"/>
    <col min="14" max="14" width="11" style="215" hidden="1" customWidth="1"/>
    <col min="15" max="15" width="11" style="215" bestFit="1"/>
    <col min="16" max="16384" width="11" style="215"/>
  </cols>
  <sheetData>
    <row r="1" spans="1:13" s="203" customFormat="1" ht="15" customHeight="1">
      <c r="A1" s="303" t="s">
        <v>278</v>
      </c>
      <c r="B1" s="204" t="s">
        <v>12</v>
      </c>
      <c r="C1" s="277" t="s">
        <v>276</v>
      </c>
      <c r="D1" s="205" t="s">
        <v>13</v>
      </c>
      <c r="E1" s="205" t="s">
        <v>14</v>
      </c>
      <c r="F1" s="205" t="s">
        <v>15</v>
      </c>
      <c r="G1" s="205" t="s">
        <v>16</v>
      </c>
      <c r="H1" s="205" t="s">
        <v>17</v>
      </c>
      <c r="I1" s="205" t="s">
        <v>18</v>
      </c>
      <c r="J1" s="18" t="s">
        <v>19</v>
      </c>
      <c r="K1" s="205" t="s">
        <v>20</v>
      </c>
      <c r="L1" s="206" t="s">
        <v>86</v>
      </c>
      <c r="M1" s="205" t="s">
        <v>23</v>
      </c>
    </row>
    <row r="2" spans="1:13" ht="15" customHeight="1">
      <c r="A2" s="207" t="s">
        <v>25</v>
      </c>
      <c r="B2" s="278" t="s">
        <v>284</v>
      </c>
      <c r="C2" s="348">
        <v>4</v>
      </c>
      <c r="D2" s="208">
        <v>0.08</v>
      </c>
      <c r="E2" s="209">
        <v>0.05</v>
      </c>
      <c r="F2" s="209">
        <v>0.03</v>
      </c>
      <c r="G2" s="210"/>
      <c r="H2" s="210"/>
      <c r="I2" s="211"/>
      <c r="J2" s="210"/>
      <c r="K2" s="212"/>
      <c r="L2" s="213"/>
      <c r="M2" s="214">
        <v>20</v>
      </c>
    </row>
    <row r="3" spans="1:13" ht="15" customHeight="1">
      <c r="A3" s="216" t="s">
        <v>26</v>
      </c>
      <c r="B3" s="278" t="s">
        <v>280</v>
      </c>
      <c r="C3" s="349">
        <v>5</v>
      </c>
      <c r="D3" s="217">
        <v>0.04</v>
      </c>
      <c r="E3" s="218">
        <v>0.05</v>
      </c>
      <c r="F3" s="218">
        <v>0.02</v>
      </c>
      <c r="G3" s="219"/>
      <c r="H3" s="219"/>
      <c r="I3" s="219"/>
      <c r="J3" s="219"/>
      <c r="K3" s="220"/>
      <c r="L3" s="213"/>
      <c r="M3" s="221">
        <v>20</v>
      </c>
    </row>
    <row r="4" spans="1:13" ht="15" customHeight="1">
      <c r="A4" s="222" t="s">
        <v>27</v>
      </c>
      <c r="B4" s="278" t="s">
        <v>285</v>
      </c>
      <c r="C4" s="349">
        <v>4</v>
      </c>
      <c r="D4" s="217">
        <v>0.08</v>
      </c>
      <c r="E4" s="218">
        <v>0.01</v>
      </c>
      <c r="F4" s="218">
        <v>0.03</v>
      </c>
      <c r="G4" s="219"/>
      <c r="H4" s="219"/>
      <c r="I4" s="219"/>
      <c r="J4" s="219"/>
      <c r="K4" s="220"/>
      <c r="L4" s="213"/>
      <c r="M4" s="221">
        <v>20</v>
      </c>
    </row>
    <row r="5" spans="1:13" ht="15" customHeight="1">
      <c r="A5" s="222" t="s">
        <v>28</v>
      </c>
      <c r="B5" s="278" t="s">
        <v>274</v>
      </c>
      <c r="C5" s="349">
        <v>6</v>
      </c>
      <c r="D5" s="217">
        <v>0.04</v>
      </c>
      <c r="E5" s="218">
        <v>3.5000000000000003E-2</v>
      </c>
      <c r="F5" s="218">
        <v>2.5000000000000001E-2</v>
      </c>
      <c r="G5" s="219"/>
      <c r="H5" s="219"/>
      <c r="I5" s="219"/>
      <c r="J5" s="219"/>
      <c r="K5" s="220"/>
      <c r="L5" s="213"/>
      <c r="M5" s="221">
        <v>20</v>
      </c>
    </row>
    <row r="6" spans="1:13" ht="15" customHeight="1">
      <c r="A6" s="222" t="s">
        <v>29</v>
      </c>
      <c r="B6" s="278"/>
      <c r="C6" s="349"/>
      <c r="D6" s="217"/>
      <c r="E6" s="218"/>
      <c r="F6" s="218"/>
      <c r="G6" s="219"/>
      <c r="H6" s="219"/>
      <c r="I6" s="219"/>
      <c r="J6" s="219"/>
      <c r="K6" s="220"/>
      <c r="L6" s="213"/>
      <c r="M6" s="221">
        <v>20</v>
      </c>
    </row>
    <row r="7" spans="1:13" ht="15" customHeight="1">
      <c r="A7" s="222" t="s">
        <v>30</v>
      </c>
      <c r="B7" s="279" t="s">
        <v>268</v>
      </c>
      <c r="C7" s="355">
        <f>ぼかし１号!F3</f>
        <v>0</v>
      </c>
      <c r="D7" s="356">
        <f>ぼかし１号!H3</f>
        <v>0</v>
      </c>
      <c r="E7" s="357">
        <f>ぼかし１号!I3</f>
        <v>0</v>
      </c>
      <c r="F7" s="357">
        <f>ぼかし１号!J3</f>
        <v>0</v>
      </c>
      <c r="G7" s="357">
        <f>ぼかし１号!K3</f>
        <v>0</v>
      </c>
      <c r="H7" s="357">
        <f>ぼかし１号!L3</f>
        <v>0</v>
      </c>
      <c r="I7" s="357"/>
      <c r="J7" s="357"/>
      <c r="K7" s="358"/>
      <c r="L7" s="213"/>
      <c r="M7" s="221">
        <v>800</v>
      </c>
    </row>
    <row r="8" spans="1:13" ht="15" customHeight="1" thickBot="1">
      <c r="A8" s="223" t="s">
        <v>31</v>
      </c>
      <c r="B8" s="279" t="s">
        <v>267</v>
      </c>
      <c r="C8" s="359">
        <f>堆肥配合!F3</f>
        <v>0</v>
      </c>
      <c r="D8" s="360">
        <f>堆肥配合!H3</f>
        <v>0</v>
      </c>
      <c r="E8" s="363">
        <f>堆肥配合!I3</f>
        <v>0</v>
      </c>
      <c r="F8" s="361">
        <f>堆肥配合!J3</f>
        <v>0</v>
      </c>
      <c r="G8" s="361">
        <f>堆肥配合!K3</f>
        <v>0</v>
      </c>
      <c r="H8" s="363">
        <f>堆肥配合!L3</f>
        <v>0</v>
      </c>
      <c r="I8" s="361"/>
      <c r="J8" s="361"/>
      <c r="K8" s="362"/>
      <c r="L8" s="213"/>
      <c r="M8" s="224">
        <v>15</v>
      </c>
    </row>
    <row r="9" spans="1:13" ht="15" customHeight="1" thickBot="1">
      <c r="A9" s="207" t="s">
        <v>32</v>
      </c>
      <c r="B9" s="278" t="s">
        <v>87</v>
      </c>
      <c r="C9" s="462" t="s">
        <v>307</v>
      </c>
      <c r="D9" s="217"/>
      <c r="E9" s="218"/>
      <c r="F9" s="219"/>
      <c r="G9" s="225">
        <v>0.53</v>
      </c>
      <c r="H9" s="219"/>
      <c r="I9" s="219"/>
      <c r="J9" s="219"/>
      <c r="K9" s="226"/>
      <c r="L9" s="213"/>
      <c r="M9" s="214">
        <v>20</v>
      </c>
    </row>
    <row r="10" spans="1:13" ht="15" customHeight="1" thickBot="1">
      <c r="A10" s="222" t="s">
        <v>33</v>
      </c>
      <c r="B10" s="280" t="s">
        <v>88</v>
      </c>
      <c r="C10" s="463" t="s">
        <v>308</v>
      </c>
      <c r="D10" s="227"/>
      <c r="E10" s="228"/>
      <c r="F10" s="228"/>
      <c r="G10" s="229"/>
      <c r="H10" s="229">
        <v>0.5</v>
      </c>
      <c r="I10" s="228"/>
      <c r="J10" s="228"/>
      <c r="K10" s="230"/>
      <c r="L10" s="231"/>
      <c r="M10" s="232">
        <v>15</v>
      </c>
    </row>
    <row r="11" spans="1:13" ht="15" customHeight="1" thickBot="1">
      <c r="A11" s="222" t="s">
        <v>34</v>
      </c>
      <c r="B11" s="280" t="s">
        <v>89</v>
      </c>
      <c r="C11" s="463" t="s">
        <v>309</v>
      </c>
      <c r="D11" s="227"/>
      <c r="E11" s="229"/>
      <c r="F11" s="229"/>
      <c r="G11" s="229"/>
      <c r="H11" s="229">
        <v>0.26</v>
      </c>
      <c r="I11" s="233"/>
      <c r="J11" s="234"/>
      <c r="K11" s="230"/>
      <c r="L11" s="231"/>
      <c r="M11" s="232">
        <v>15</v>
      </c>
    </row>
    <row r="12" spans="1:13" ht="15" customHeight="1" thickBot="1">
      <c r="A12" s="222" t="s">
        <v>35</v>
      </c>
      <c r="B12" s="280" t="s">
        <v>90</v>
      </c>
      <c r="C12" s="463" t="s">
        <v>310</v>
      </c>
      <c r="D12" s="227"/>
      <c r="E12" s="228"/>
      <c r="F12" s="228"/>
      <c r="G12" s="229"/>
      <c r="H12" s="229">
        <v>0.4</v>
      </c>
      <c r="I12" s="228"/>
      <c r="J12" s="228"/>
      <c r="K12" s="230"/>
      <c r="L12" s="231"/>
      <c r="M12" s="232">
        <v>15</v>
      </c>
    </row>
    <row r="13" spans="1:13" ht="15" customHeight="1" thickBot="1">
      <c r="A13" s="222" t="s">
        <v>29</v>
      </c>
      <c r="B13" s="278" t="s">
        <v>283</v>
      </c>
      <c r="C13" s="464" t="s">
        <v>91</v>
      </c>
      <c r="D13" s="235"/>
      <c r="E13" s="225"/>
      <c r="F13" s="225">
        <v>0.2</v>
      </c>
      <c r="G13" s="225"/>
      <c r="H13" s="218"/>
      <c r="I13" s="219"/>
      <c r="J13" s="219"/>
      <c r="K13" s="226"/>
      <c r="L13" s="213"/>
      <c r="M13" s="221">
        <v>20</v>
      </c>
    </row>
    <row r="14" spans="1:13" ht="15" customHeight="1" thickBot="1">
      <c r="A14" s="222" t="s">
        <v>30</v>
      </c>
      <c r="B14" s="278"/>
      <c r="C14" s="464"/>
      <c r="D14" s="236"/>
      <c r="E14" s="237"/>
      <c r="F14" s="237"/>
      <c r="G14" s="237"/>
      <c r="H14" s="237"/>
      <c r="I14" s="238"/>
      <c r="J14" s="219"/>
      <c r="K14" s="226"/>
      <c r="L14" s="213"/>
      <c r="M14" s="221">
        <v>20</v>
      </c>
    </row>
    <row r="15" spans="1:13" ht="15" customHeight="1" thickBot="1">
      <c r="A15" s="222" t="s">
        <v>31</v>
      </c>
      <c r="B15" s="278" t="s">
        <v>92</v>
      </c>
      <c r="C15" s="465" t="s">
        <v>93</v>
      </c>
      <c r="D15" s="236"/>
      <c r="E15" s="237"/>
      <c r="F15" s="237"/>
      <c r="G15" s="237"/>
      <c r="H15" s="237"/>
      <c r="I15" s="238">
        <v>1.4999999999999999E-2</v>
      </c>
      <c r="J15" s="237">
        <v>0.05</v>
      </c>
      <c r="K15" s="239">
        <v>0.05</v>
      </c>
      <c r="L15" s="213"/>
      <c r="M15" s="240">
        <v>20</v>
      </c>
    </row>
    <row r="16" spans="1:13" ht="15" customHeight="1" thickBot="1">
      <c r="A16" s="241" t="s">
        <v>36</v>
      </c>
      <c r="B16" s="278" t="s">
        <v>94</v>
      </c>
      <c r="C16" s="462" t="s">
        <v>93</v>
      </c>
      <c r="D16" s="242"/>
      <c r="E16" s="243"/>
      <c r="F16" s="243"/>
      <c r="G16" s="243"/>
      <c r="H16" s="243"/>
      <c r="I16" s="243"/>
      <c r="J16" s="243">
        <v>0.1</v>
      </c>
      <c r="K16" s="244">
        <v>0.1</v>
      </c>
      <c r="L16" s="213"/>
      <c r="M16" s="245">
        <v>10</v>
      </c>
    </row>
    <row r="17" spans="1:16" ht="15" customHeight="1" thickBot="1">
      <c r="A17" s="246" t="s">
        <v>37</v>
      </c>
      <c r="B17" s="278" t="s">
        <v>95</v>
      </c>
      <c r="C17" s="464" t="s">
        <v>93</v>
      </c>
      <c r="D17" s="236"/>
      <c r="E17" s="237"/>
      <c r="F17" s="237"/>
      <c r="G17" s="237"/>
      <c r="H17" s="237"/>
      <c r="I17" s="237"/>
      <c r="J17" s="237"/>
      <c r="K17" s="247">
        <v>0.2</v>
      </c>
      <c r="L17" s="213"/>
      <c r="M17" s="248">
        <v>20</v>
      </c>
    </row>
    <row r="18" spans="1:16" ht="15" customHeight="1" thickBot="1">
      <c r="A18" s="246" t="s">
        <v>38</v>
      </c>
      <c r="B18" s="278" t="s">
        <v>96</v>
      </c>
      <c r="C18" s="464" t="s">
        <v>93</v>
      </c>
      <c r="D18" s="236"/>
      <c r="E18" s="237"/>
      <c r="F18" s="237"/>
      <c r="G18" s="237"/>
      <c r="H18" s="237"/>
      <c r="I18" s="237"/>
      <c r="J18" s="237">
        <v>0.4</v>
      </c>
      <c r="K18" s="247"/>
      <c r="L18" s="213"/>
      <c r="M18" s="248">
        <v>20</v>
      </c>
    </row>
    <row r="19" spans="1:16" ht="15" customHeight="1" thickBot="1">
      <c r="A19" s="249" t="s">
        <v>39</v>
      </c>
      <c r="B19" s="278" t="s">
        <v>97</v>
      </c>
      <c r="C19" s="465" t="s">
        <v>93</v>
      </c>
      <c r="D19" s="250"/>
      <c r="E19" s="251"/>
      <c r="F19" s="251"/>
      <c r="G19" s="251"/>
      <c r="H19" s="251"/>
      <c r="I19" s="251">
        <v>0.36</v>
      </c>
      <c r="J19" s="251"/>
      <c r="K19" s="252"/>
      <c r="L19" s="253"/>
      <c r="M19" s="254">
        <v>2</v>
      </c>
    </row>
    <row r="20" spans="1:16" s="259" customFormat="1" ht="15" customHeight="1">
      <c r="A20" s="255" t="s">
        <v>98</v>
      </c>
      <c r="B20" s="256"/>
      <c r="C20" s="257" t="s">
        <v>273</v>
      </c>
      <c r="D20" s="203"/>
      <c r="E20" s="203"/>
      <c r="F20" s="203"/>
      <c r="G20" s="203"/>
      <c r="H20" s="203"/>
      <c r="I20" s="203"/>
      <c r="J20" s="203"/>
      <c r="K20" s="258"/>
    </row>
    <row r="21" spans="1:16" s="264" customFormat="1" ht="15" customHeight="1">
      <c r="A21" s="175" t="s">
        <v>44</v>
      </c>
      <c r="B21" s="174" t="s">
        <v>74</v>
      </c>
      <c r="C21" s="174" t="s">
        <v>75</v>
      </c>
      <c r="D21" s="172"/>
      <c r="E21" s="172"/>
      <c r="F21" s="174" t="s">
        <v>55</v>
      </c>
      <c r="G21" s="176" t="s">
        <v>56</v>
      </c>
      <c r="H21" s="172" t="s">
        <v>99</v>
      </c>
      <c r="I21" s="172"/>
      <c r="J21" s="303"/>
      <c r="K21" s="262"/>
      <c r="L21" s="263"/>
    </row>
    <row r="22" spans="1:16" s="264" customFormat="1" ht="15" customHeight="1">
      <c r="A22" s="175" t="s">
        <v>50</v>
      </c>
      <c r="B22" s="174"/>
      <c r="C22" s="174"/>
      <c r="D22" s="172"/>
      <c r="E22" s="172" t="s">
        <v>54</v>
      </c>
      <c r="F22" s="172" t="s">
        <v>100</v>
      </c>
      <c r="G22" s="172"/>
      <c r="H22" s="172" t="s">
        <v>57</v>
      </c>
      <c r="I22" s="172" t="s">
        <v>58</v>
      </c>
      <c r="J22" s="303"/>
      <c r="K22" s="260"/>
    </row>
    <row r="23" spans="1:16" s="266" customFormat="1" ht="15" customHeight="1">
      <c r="A23" s="175" t="s">
        <v>61</v>
      </c>
      <c r="B23" s="174">
        <v>20</v>
      </c>
      <c r="C23" s="174">
        <v>30</v>
      </c>
      <c r="D23" s="172"/>
      <c r="E23" s="172" t="s">
        <v>16</v>
      </c>
      <c r="F23" s="177">
        <v>28</v>
      </c>
      <c r="G23" s="177">
        <v>28</v>
      </c>
      <c r="H23" s="178">
        <v>0.4</v>
      </c>
      <c r="I23" s="178">
        <v>0.6</v>
      </c>
      <c r="J23" s="303"/>
      <c r="K23" s="260"/>
      <c r="L23" s="265"/>
    </row>
    <row r="24" spans="1:16" s="266" customFormat="1" ht="15" customHeight="1">
      <c r="A24" s="175" t="s">
        <v>62</v>
      </c>
      <c r="B24" s="179">
        <v>0.05</v>
      </c>
      <c r="C24" s="179">
        <v>0.3</v>
      </c>
      <c r="D24" s="172"/>
      <c r="E24" s="172" t="s">
        <v>17</v>
      </c>
      <c r="F24" s="177">
        <v>20</v>
      </c>
      <c r="G24" s="177">
        <v>20</v>
      </c>
      <c r="H24" s="178">
        <v>0.1</v>
      </c>
      <c r="I24" s="178">
        <v>0.15</v>
      </c>
      <c r="J24" s="303"/>
      <c r="K24" s="260"/>
      <c r="L24" s="265"/>
      <c r="O24" s="267"/>
      <c r="P24" s="267"/>
    </row>
    <row r="25" spans="1:16" s="266" customFormat="1" ht="15" customHeight="1">
      <c r="A25" s="175" t="s">
        <v>101</v>
      </c>
      <c r="B25" s="179">
        <v>6</v>
      </c>
      <c r="C25" s="179">
        <v>7</v>
      </c>
      <c r="D25" s="172"/>
      <c r="E25" s="172" t="s">
        <v>64</v>
      </c>
      <c r="F25" s="177">
        <v>47</v>
      </c>
      <c r="G25" s="177">
        <v>47</v>
      </c>
      <c r="H25" s="180">
        <v>3.5000000000000003E-2</v>
      </c>
      <c r="I25" s="178">
        <v>0.05</v>
      </c>
      <c r="J25" s="303"/>
      <c r="K25" s="260"/>
      <c r="L25" s="265"/>
      <c r="O25" s="267"/>
      <c r="P25" s="267"/>
    </row>
    <row r="26" spans="1:16" s="266" customFormat="1" ht="15" customHeight="1">
      <c r="A26" s="175" t="s">
        <v>102</v>
      </c>
      <c r="B26" s="179">
        <v>5</v>
      </c>
      <c r="C26" s="179">
        <v>6</v>
      </c>
      <c r="D26" s="172"/>
      <c r="E26" s="172" t="s">
        <v>24</v>
      </c>
      <c r="F26" s="177">
        <v>95</v>
      </c>
      <c r="G26" s="177">
        <v>95</v>
      </c>
      <c r="H26" s="178">
        <v>0.54</v>
      </c>
      <c r="I26" s="178">
        <v>0.8</v>
      </c>
      <c r="J26" s="303"/>
      <c r="K26" s="260"/>
      <c r="L26" s="265"/>
      <c r="O26" s="267"/>
      <c r="P26" s="267"/>
    </row>
    <row r="27" spans="1:16" s="266" customFormat="1" ht="15" customHeight="1">
      <c r="A27" s="175" t="s">
        <v>103</v>
      </c>
      <c r="B27" s="179">
        <v>0.8</v>
      </c>
      <c r="C27" s="179">
        <v>9</v>
      </c>
      <c r="D27" s="172"/>
      <c r="E27" s="172"/>
      <c r="F27" s="172"/>
      <c r="G27" s="172"/>
      <c r="H27" s="172" t="s">
        <v>57</v>
      </c>
      <c r="I27" s="172" t="s">
        <v>58</v>
      </c>
      <c r="J27" s="303"/>
      <c r="K27" s="260"/>
      <c r="L27" s="265"/>
    </row>
    <row r="28" spans="1:16" s="266" customFormat="1" ht="15" customHeight="1">
      <c r="A28" s="175" t="s">
        <v>104</v>
      </c>
      <c r="B28" s="179">
        <v>0.8</v>
      </c>
      <c r="C28" s="179">
        <v>15</v>
      </c>
      <c r="D28" s="172"/>
      <c r="E28" s="172" t="s">
        <v>68</v>
      </c>
      <c r="F28" s="181">
        <v>1.7</v>
      </c>
      <c r="G28" s="181">
        <v>1.7</v>
      </c>
      <c r="H28" s="182">
        <v>9</v>
      </c>
      <c r="I28" s="182">
        <v>15</v>
      </c>
      <c r="J28" s="303"/>
      <c r="K28" s="260"/>
      <c r="L28" s="265"/>
    </row>
    <row r="29" spans="1:16" s="266" customFormat="1" ht="15" customHeight="1">
      <c r="A29" s="175" t="s">
        <v>14</v>
      </c>
      <c r="B29" s="179">
        <v>20</v>
      </c>
      <c r="C29" s="179">
        <v>60</v>
      </c>
      <c r="D29" s="172"/>
      <c r="E29" s="172" t="s">
        <v>70</v>
      </c>
      <c r="F29" s="182">
        <v>0.7</v>
      </c>
      <c r="G29" s="182">
        <v>0.7</v>
      </c>
      <c r="H29" s="182">
        <v>4</v>
      </c>
      <c r="I29" s="182">
        <v>6</v>
      </c>
      <c r="J29" s="303"/>
      <c r="K29" s="260"/>
      <c r="L29" s="265"/>
    </row>
    <row r="30" spans="1:16" s="266" customFormat="1" ht="15" customHeight="1">
      <c r="A30" s="175" t="s">
        <v>105</v>
      </c>
      <c r="B30" s="183">
        <v>11.215999999999999</v>
      </c>
      <c r="C30" s="183">
        <v>1.5</v>
      </c>
      <c r="D30" s="172"/>
      <c r="E30" s="172" t="s">
        <v>72</v>
      </c>
      <c r="F30" s="181">
        <v>2.35</v>
      </c>
      <c r="G30" s="181">
        <v>2.35</v>
      </c>
      <c r="H30" s="181">
        <v>2</v>
      </c>
      <c r="I30" s="182">
        <v>4</v>
      </c>
      <c r="J30" s="303"/>
      <c r="K30" s="262"/>
    </row>
    <row r="31" spans="1:16" s="266" customFormat="1" ht="15" customHeight="1">
      <c r="A31" s="175" t="s">
        <v>106</v>
      </c>
      <c r="B31" s="183">
        <v>2.0150000000000001</v>
      </c>
      <c r="C31" s="183">
        <v>1.5</v>
      </c>
      <c r="D31" s="172"/>
      <c r="E31" s="184"/>
      <c r="F31" s="172"/>
      <c r="G31" s="172"/>
      <c r="H31" s="172"/>
      <c r="I31" s="172"/>
      <c r="J31" s="303"/>
      <c r="K31" s="262"/>
    </row>
    <row r="32" spans="1:16" s="266" customFormat="1" ht="15" customHeight="1">
      <c r="A32" s="175" t="s">
        <v>107</v>
      </c>
      <c r="B32" s="183">
        <v>1.6956</v>
      </c>
      <c r="C32" s="183">
        <v>1.6</v>
      </c>
      <c r="D32" s="172"/>
      <c r="E32" s="185"/>
      <c r="F32" s="172" t="s">
        <v>108</v>
      </c>
      <c r="G32" s="185"/>
      <c r="H32" s="172"/>
      <c r="I32" s="172"/>
      <c r="J32" s="304"/>
      <c r="K32" s="261"/>
    </row>
    <row r="33" spans="1:12" s="266" customFormat="1" ht="15" customHeight="1">
      <c r="A33" s="175" t="s">
        <v>78</v>
      </c>
      <c r="B33" s="179">
        <v>0.8</v>
      </c>
      <c r="C33" s="179">
        <v>3.5</v>
      </c>
      <c r="D33" s="172"/>
      <c r="E33" s="186" t="s">
        <v>79</v>
      </c>
      <c r="F33" s="186" t="s">
        <v>81</v>
      </c>
      <c r="G33" s="186" t="s">
        <v>83</v>
      </c>
      <c r="H33" s="174"/>
      <c r="I33" s="172"/>
      <c r="J33" s="304"/>
      <c r="K33" s="268"/>
    </row>
    <row r="34" spans="1:12" s="266" customFormat="1" ht="15" customHeight="1">
      <c r="A34" s="175" t="s">
        <v>20</v>
      </c>
      <c r="B34" s="179">
        <v>10</v>
      </c>
      <c r="C34" s="179">
        <v>30</v>
      </c>
      <c r="D34" s="172"/>
      <c r="E34" s="172"/>
      <c r="F34" s="172"/>
      <c r="G34" s="172"/>
      <c r="H34" s="181"/>
      <c r="I34" s="172"/>
      <c r="J34" s="303"/>
      <c r="K34" s="269"/>
    </row>
    <row r="35" spans="1:12" s="266" customFormat="1" ht="15" customHeight="1">
      <c r="A35" s="175" t="s">
        <v>19</v>
      </c>
      <c r="B35" s="179">
        <v>10</v>
      </c>
      <c r="C35" s="179">
        <v>30</v>
      </c>
      <c r="D35" s="172"/>
      <c r="E35" s="172"/>
      <c r="F35" s="172"/>
      <c r="G35" s="172"/>
      <c r="H35" s="181"/>
      <c r="I35" s="172"/>
      <c r="J35" s="305"/>
      <c r="K35" s="269"/>
      <c r="L35" s="270"/>
    </row>
    <row r="36" spans="1:12" s="266" customFormat="1" ht="15" customHeight="1">
      <c r="A36" s="175" t="s">
        <v>84</v>
      </c>
      <c r="B36" s="179">
        <v>5</v>
      </c>
      <c r="C36" s="179">
        <v>10</v>
      </c>
      <c r="D36" s="172"/>
      <c r="E36" s="172"/>
      <c r="F36" s="172"/>
      <c r="G36" s="172"/>
      <c r="H36" s="186"/>
      <c r="I36" s="172"/>
      <c r="J36" s="305"/>
      <c r="K36" s="269"/>
      <c r="L36" s="270"/>
    </row>
    <row r="37" spans="1:12" s="266" customFormat="1" ht="15" customHeight="1">
      <c r="A37" s="173" t="s">
        <v>85</v>
      </c>
      <c r="B37" s="172"/>
      <c r="C37" s="172"/>
      <c r="D37" s="172"/>
      <c r="E37" s="172"/>
      <c r="F37" s="172"/>
      <c r="G37" s="172"/>
      <c r="H37" s="172"/>
      <c r="I37" s="172"/>
      <c r="J37" s="305"/>
      <c r="K37" s="269"/>
    </row>
    <row r="38" spans="1:12" s="273" customFormat="1" ht="15" customHeight="1">
      <c r="A38" s="173"/>
      <c r="B38" s="172"/>
      <c r="C38" s="172"/>
      <c r="D38" s="172"/>
      <c r="E38" s="172"/>
      <c r="F38" s="172"/>
      <c r="G38" s="172"/>
      <c r="H38" s="172"/>
      <c r="I38" s="172"/>
      <c r="J38" s="306"/>
      <c r="K38" s="271"/>
      <c r="L38" s="272"/>
    </row>
    <row r="39" spans="1:12" s="273" customFormat="1" ht="15" customHeight="1">
      <c r="A39" s="307"/>
      <c r="B39" s="303"/>
      <c r="C39" s="172"/>
      <c r="D39" s="303"/>
      <c r="E39" s="303"/>
      <c r="F39" s="303"/>
      <c r="G39" s="303"/>
      <c r="H39" s="303"/>
      <c r="I39" s="303"/>
      <c r="J39" s="306"/>
      <c r="K39" s="271"/>
      <c r="L39" s="272"/>
    </row>
    <row r="40" spans="1:12" s="273" customFormat="1" ht="15" customHeight="1">
      <c r="A40" s="307"/>
      <c r="B40" s="303"/>
      <c r="C40" s="303"/>
      <c r="D40" s="303"/>
      <c r="E40" s="303"/>
      <c r="F40" s="303"/>
      <c r="G40" s="303"/>
      <c r="H40" s="303"/>
      <c r="I40" s="303"/>
      <c r="J40" s="306"/>
      <c r="K40" s="271"/>
      <c r="L40" s="272"/>
    </row>
    <row r="41" spans="1:12" s="273" customFormat="1" ht="15" customHeight="1">
      <c r="A41" s="307"/>
      <c r="B41" s="303"/>
      <c r="C41" s="303"/>
      <c r="D41" s="303"/>
      <c r="E41" s="303"/>
      <c r="F41" s="303"/>
      <c r="G41" s="303"/>
      <c r="H41" s="303"/>
      <c r="I41" s="303"/>
      <c r="J41" s="306"/>
      <c r="K41" s="271"/>
      <c r="L41" s="272"/>
    </row>
    <row r="42" spans="1:12" s="273" customFormat="1" ht="15" customHeight="1">
      <c r="A42" s="307"/>
      <c r="B42" s="303"/>
      <c r="C42" s="303"/>
      <c r="D42" s="303"/>
      <c r="E42" s="303"/>
      <c r="F42" s="303"/>
      <c r="G42" s="303"/>
      <c r="H42" s="303"/>
      <c r="I42" s="303"/>
      <c r="J42" s="306"/>
      <c r="K42" s="271"/>
      <c r="L42" s="272"/>
    </row>
    <row r="43" spans="1:12" s="273" customFormat="1" ht="15" customHeight="1">
      <c r="A43" s="307"/>
      <c r="B43" s="303"/>
      <c r="C43" s="303"/>
      <c r="D43" s="303"/>
      <c r="E43" s="303"/>
      <c r="F43" s="303"/>
      <c r="G43" s="303"/>
      <c r="H43" s="303"/>
      <c r="I43" s="303"/>
      <c r="J43" s="306"/>
      <c r="K43" s="271"/>
      <c r="L43" s="272"/>
    </row>
    <row r="44" spans="1:12" ht="15" customHeight="1">
      <c r="A44" s="303"/>
      <c r="B44" s="307"/>
      <c r="C44" s="303"/>
      <c r="D44" s="303"/>
      <c r="E44" s="303"/>
      <c r="F44" s="303"/>
      <c r="G44" s="303"/>
      <c r="H44" s="303"/>
      <c r="I44" s="303"/>
      <c r="J44" s="303"/>
      <c r="K44" s="271"/>
      <c r="L44" s="271"/>
    </row>
    <row r="45" spans="1:12" ht="15" customHeight="1">
      <c r="A45" s="303"/>
      <c r="B45" s="307"/>
      <c r="C45" s="303"/>
      <c r="D45" s="303"/>
      <c r="E45" s="303"/>
      <c r="F45" s="303"/>
      <c r="G45" s="303"/>
      <c r="H45" s="303"/>
      <c r="I45" s="303"/>
      <c r="J45" s="303"/>
      <c r="K45" s="271"/>
      <c r="L45" s="271"/>
    </row>
    <row r="46" spans="1:12" ht="15" customHeight="1">
      <c r="A46" s="303"/>
      <c r="B46" s="307"/>
      <c r="C46" s="303"/>
      <c r="D46" s="303"/>
      <c r="E46" s="303"/>
      <c r="F46" s="303"/>
      <c r="G46" s="303"/>
      <c r="H46" s="303"/>
      <c r="I46" s="303"/>
      <c r="J46" s="303"/>
      <c r="K46" s="271"/>
      <c r="L46" s="271"/>
    </row>
    <row r="47" spans="1:12" ht="15" customHeight="1">
      <c r="A47" s="261"/>
      <c r="B47" s="274"/>
      <c r="C47" s="261"/>
      <c r="D47" s="261"/>
      <c r="E47" s="261"/>
      <c r="F47" s="261"/>
      <c r="G47" s="261"/>
      <c r="H47" s="261"/>
      <c r="I47" s="261"/>
      <c r="J47" s="261"/>
      <c r="K47" s="271"/>
      <c r="L47" s="271"/>
    </row>
  </sheetData>
  <sheetProtection password="CCF7" sheet="1" objects="1" scenarios="1" formatCells="0" formatColumns="0" formatRows="0" insertColumns="0" insertRows="0" insertHyperlinks="0" deleteColumns="0" deleteRows="0" sort="0" autoFilter="0" pivotTables="0"/>
  <phoneticPr fontId="43"/>
  <conditionalFormatting sqref="E32:G33 A2:A15">
    <cfRule type="cellIs" dxfId="0" priority="1" stopIfTrue="1" operator="equal">
      <formula>0</formula>
    </cfRule>
  </conditionalFormatting>
  <pageMargins left="0.59027777777777779" right="0.27500000000000002" top="0.78680555555555554" bottom="0.15694444444444444" header="0.51180555555555551" footer="0.51180555555555551"/>
  <pageSetup paperSize="9" firstPageNumber="4294963191" orientation="landscape" r:id="rId1"/>
  <headerFooter alignWithMargins="0">
    <oddHeader>&amp;L&amp;A&amp;C&amp;15&amp;F&amp;RJapan Bio Farm作成</oddHeader>
    <oddFooter>&amp;L複写禁止&amp;R&amp;D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D382"/>
  <sheetViews>
    <sheetView zoomScale="70" zoomScaleNormal="70" workbookViewId="0">
      <selection activeCell="I20" sqref="I20"/>
    </sheetView>
  </sheetViews>
  <sheetFormatPr defaultColWidth="9.625" defaultRowHeight="13.5"/>
  <cols>
    <col min="1" max="1" width="9.625" style="342" bestFit="1" customWidth="1"/>
    <col min="2" max="2" width="9.375" style="342" customWidth="1"/>
    <col min="3" max="3" width="7.125" style="347" customWidth="1"/>
    <col min="4" max="4" width="13.375" style="342" customWidth="1"/>
    <col min="5" max="5" width="10.875" style="342" customWidth="1"/>
    <col min="6" max="6" width="11.125" style="342" customWidth="1"/>
    <col min="7" max="7" width="9.75" style="342" bestFit="1" customWidth="1"/>
    <col min="8" max="13" width="11.125" style="342" customWidth="1"/>
    <col min="14" max="16" width="11.125" style="341" customWidth="1"/>
    <col min="17" max="18" width="11.125" style="342" customWidth="1"/>
    <col min="19" max="19" width="13.375" style="342" customWidth="1"/>
    <col min="20" max="24" width="11.125" style="342" customWidth="1"/>
    <col min="25" max="25" width="9.75" style="342" bestFit="1" customWidth="1"/>
    <col min="26" max="26" width="10" style="342" bestFit="1" customWidth="1"/>
    <col min="27" max="16384" width="9.625" style="342"/>
  </cols>
  <sheetData>
    <row r="1" spans="1:30" ht="14.25" thickBot="1">
      <c r="A1" s="389" t="s">
        <v>293</v>
      </c>
      <c r="B1" s="384"/>
      <c r="C1" s="338"/>
      <c r="D1" s="339"/>
      <c r="E1" s="339"/>
      <c r="F1" s="339"/>
      <c r="G1" s="339"/>
      <c r="H1" s="339"/>
      <c r="I1" s="340"/>
      <c r="J1" s="340"/>
      <c r="K1" s="340"/>
      <c r="L1" s="337"/>
      <c r="M1" s="339"/>
      <c r="N1" s="339"/>
      <c r="O1" s="339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41"/>
    </row>
    <row r="2" spans="1:30" ht="15" thickTop="1" thickBot="1">
      <c r="A2" s="337"/>
      <c r="B2" s="337"/>
      <c r="C2" s="338"/>
      <c r="D2" s="334" t="s">
        <v>261</v>
      </c>
      <c r="E2" s="383" t="s">
        <v>109</v>
      </c>
      <c r="F2" s="383" t="s">
        <v>112</v>
      </c>
      <c r="G2" s="466" t="s">
        <v>110</v>
      </c>
      <c r="H2" s="467" t="s">
        <v>111</v>
      </c>
      <c r="I2" s="467" t="s">
        <v>264</v>
      </c>
      <c r="J2" s="467" t="s">
        <v>113</v>
      </c>
      <c r="K2" s="467" t="s">
        <v>114</v>
      </c>
      <c r="L2" s="468" t="s">
        <v>115</v>
      </c>
      <c r="M2" s="337"/>
      <c r="N2" s="339"/>
      <c r="O2" s="339"/>
      <c r="Q2" s="353"/>
      <c r="R2" s="352" t="s">
        <v>116</v>
      </c>
      <c r="S2" s="352" t="s">
        <v>117</v>
      </c>
      <c r="T2" s="351" t="s">
        <v>118</v>
      </c>
      <c r="U2" s="351" t="s">
        <v>112</v>
      </c>
      <c r="V2" s="351" t="s">
        <v>286</v>
      </c>
      <c r="W2" s="351" t="s">
        <v>287</v>
      </c>
      <c r="X2" s="351" t="s">
        <v>119</v>
      </c>
      <c r="Y2" s="351" t="s">
        <v>120</v>
      </c>
      <c r="Z2" s="351" t="s">
        <v>121</v>
      </c>
      <c r="AA2" s="352"/>
      <c r="AB2" s="352"/>
      <c r="AC2" s="341"/>
    </row>
    <row r="3" spans="1:30" ht="15" thickTop="1" thickBot="1">
      <c r="A3" s="337"/>
      <c r="B3" s="337"/>
      <c r="C3" s="338"/>
      <c r="D3" s="390"/>
      <c r="E3" s="335">
        <f>IF(I36=0,0,Z3)</f>
        <v>0</v>
      </c>
      <c r="F3" s="336">
        <f>IF(B381=0,0,U3)</f>
        <v>0</v>
      </c>
      <c r="G3" s="469">
        <f>IF(G36=0,0,S3)</f>
        <v>0</v>
      </c>
      <c r="H3" s="470">
        <f>IF(H36=0,0,T3)</f>
        <v>0</v>
      </c>
      <c r="I3" s="471">
        <f>IF(J36=0,0,V3)</f>
        <v>0</v>
      </c>
      <c r="J3" s="471">
        <f>IF(K36=0,0,W3)</f>
        <v>0</v>
      </c>
      <c r="K3" s="471">
        <f>IF(L36=0,0,X3)</f>
        <v>0</v>
      </c>
      <c r="L3" s="472">
        <f>IF(M36=0,0,Y3)</f>
        <v>0</v>
      </c>
      <c r="M3" s="337"/>
      <c r="N3" s="339"/>
      <c r="O3" s="339"/>
      <c r="Q3" s="352"/>
      <c r="R3" s="352" t="s">
        <v>122</v>
      </c>
      <c r="S3" s="352" t="e">
        <f>G36/B381</f>
        <v>#DIV/0!</v>
      </c>
      <c r="T3" s="352" t="e">
        <f>H36/B381</f>
        <v>#DIV/0!</v>
      </c>
      <c r="U3" s="352" t="e">
        <f>S3/T3</f>
        <v>#DIV/0!</v>
      </c>
      <c r="V3" s="352" t="e">
        <f>J36/B381</f>
        <v>#DIV/0!</v>
      </c>
      <c r="W3" s="352" t="e">
        <f>K36/B381</f>
        <v>#DIV/0!</v>
      </c>
      <c r="X3" s="352" t="e">
        <f>L36/B381</f>
        <v>#DIV/0!</v>
      </c>
      <c r="Y3" s="352" t="e">
        <f>M36/B381</f>
        <v>#DIV/0!</v>
      </c>
      <c r="Z3" s="352" t="e">
        <f>I36/E36</f>
        <v>#DIV/0!</v>
      </c>
      <c r="AA3" s="352"/>
      <c r="AB3" s="352"/>
      <c r="AC3" s="341"/>
    </row>
    <row r="4" spans="1:30" ht="14.25" thickBot="1">
      <c r="A4" s="440" t="s">
        <v>123</v>
      </c>
      <c r="B4" s="337"/>
      <c r="C4" s="338"/>
      <c r="D4" s="339"/>
      <c r="E4" s="339"/>
      <c r="F4" s="345"/>
      <c r="G4" s="339"/>
      <c r="H4" s="339"/>
      <c r="I4" s="339"/>
      <c r="J4" s="339"/>
      <c r="K4" s="339"/>
      <c r="L4" s="337"/>
      <c r="M4" s="339"/>
      <c r="N4" s="339"/>
      <c r="O4" s="339"/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41"/>
    </row>
    <row r="5" spans="1:30" ht="15" customHeight="1" thickTop="1" thickBot="1">
      <c r="A5" s="556" t="s">
        <v>292</v>
      </c>
      <c r="B5" s="556"/>
      <c r="C5" s="364" t="s">
        <v>126</v>
      </c>
      <c r="D5" s="365" t="s">
        <v>124</v>
      </c>
      <c r="E5" s="365" t="s">
        <v>262</v>
      </c>
      <c r="F5" s="365" t="s">
        <v>127</v>
      </c>
      <c r="G5" s="366" t="s">
        <v>128</v>
      </c>
      <c r="H5" s="367" t="s">
        <v>129</v>
      </c>
      <c r="I5" s="368" t="s">
        <v>121</v>
      </c>
      <c r="J5" s="367" t="s">
        <v>130</v>
      </c>
      <c r="K5" s="367" t="s">
        <v>131</v>
      </c>
      <c r="L5" s="367" t="s">
        <v>132</v>
      </c>
      <c r="M5" s="369" t="s">
        <v>133</v>
      </c>
      <c r="N5" s="339"/>
      <c r="O5" s="339"/>
      <c r="Q5" s="352"/>
      <c r="R5" s="352"/>
      <c r="S5" s="352"/>
      <c r="T5" s="352"/>
      <c r="U5" s="352"/>
      <c r="V5" s="352"/>
      <c r="W5" s="352"/>
      <c r="X5" s="352"/>
      <c r="Y5" s="352"/>
      <c r="Z5" s="352"/>
      <c r="AA5" s="352"/>
      <c r="AB5" s="352"/>
      <c r="AC5" s="341"/>
    </row>
    <row r="6" spans="1:30" ht="14.25" thickTop="1">
      <c r="A6" s="556"/>
      <c r="B6" s="556"/>
      <c r="C6" s="370"/>
      <c r="D6" s="371">
        <f t="shared" ref="D6:D35" si="0">S13</f>
        <v>0</v>
      </c>
      <c r="E6" s="372"/>
      <c r="F6" s="373"/>
      <c r="G6" s="374">
        <f t="shared" ref="G6:G35" si="1">U13*E6*(100-F6)/100/100</f>
        <v>0</v>
      </c>
      <c r="H6" s="375">
        <f t="shared" ref="H6:H35" si="2">V13*E6*(100-F6)/100/100</f>
        <v>0</v>
      </c>
      <c r="I6" s="375">
        <f t="shared" ref="I6:I35" si="3">E6*F6/100</f>
        <v>0</v>
      </c>
      <c r="J6" s="375">
        <f t="shared" ref="J6:J35" si="4">X13*E6*(100-F6)/100/100</f>
        <v>0</v>
      </c>
      <c r="K6" s="375">
        <f t="shared" ref="K6:K35" si="5">Y13*E6*(100-F6)/100/100</f>
        <v>0</v>
      </c>
      <c r="L6" s="375">
        <f t="shared" ref="L6:L35" si="6">Z13*E6*(100-F6)/100/100</f>
        <v>0</v>
      </c>
      <c r="M6" s="376">
        <f t="shared" ref="M6:M35" si="7">AA13*E6*(100-F6)/100/100</f>
        <v>0</v>
      </c>
      <c r="N6" s="339"/>
      <c r="O6" s="339"/>
      <c r="Q6" s="352"/>
      <c r="R6" s="352"/>
      <c r="S6" s="352"/>
      <c r="T6" s="352"/>
      <c r="U6" s="352"/>
      <c r="V6" s="352"/>
      <c r="W6" s="352"/>
      <c r="X6" s="352"/>
      <c r="Y6" s="352"/>
      <c r="Z6" s="352"/>
      <c r="AA6" s="352"/>
      <c r="AB6" s="352"/>
      <c r="AC6" s="341"/>
    </row>
    <row r="7" spans="1:30">
      <c r="A7" s="556"/>
      <c r="B7" s="556"/>
      <c r="C7" s="377"/>
      <c r="D7" s="371">
        <f t="shared" ref="D7:D13" si="8">S14</f>
        <v>0</v>
      </c>
      <c r="E7" s="378"/>
      <c r="F7" s="379"/>
      <c r="G7" s="374">
        <f t="shared" ref="G7:G13" si="9">U14*E7*(100-F7)/100/100</f>
        <v>0</v>
      </c>
      <c r="H7" s="375">
        <f t="shared" ref="H7:H13" si="10">V14*E7*(100-F7)/100/100</f>
        <v>0</v>
      </c>
      <c r="I7" s="375">
        <f t="shared" si="3"/>
        <v>0</v>
      </c>
      <c r="J7" s="375">
        <f t="shared" ref="J7:J13" si="11">X14*E7*(100-F7)/100/100</f>
        <v>0</v>
      </c>
      <c r="K7" s="375">
        <f t="shared" ref="K7:K13" si="12">Y14*E7*(100-F7)/100/100</f>
        <v>0</v>
      </c>
      <c r="L7" s="375">
        <f t="shared" ref="L7:L13" si="13">Z14*E7*(100-F7)/100/100</f>
        <v>0</v>
      </c>
      <c r="M7" s="376">
        <f t="shared" ref="M7:M13" si="14">AA14*E7*(100-F7)/100/100</f>
        <v>0</v>
      </c>
      <c r="N7" s="339"/>
      <c r="O7" s="339"/>
      <c r="Q7" s="352"/>
      <c r="R7" s="352"/>
      <c r="S7" s="352"/>
      <c r="T7" s="352"/>
      <c r="U7" s="352"/>
      <c r="V7" s="352"/>
      <c r="W7" s="352"/>
      <c r="X7" s="352"/>
      <c r="Y7" s="352"/>
      <c r="Z7" s="352"/>
      <c r="AA7" s="352"/>
      <c r="AB7" s="352"/>
      <c r="AC7" s="341"/>
    </row>
    <row r="8" spans="1:30">
      <c r="A8" s="556"/>
      <c r="B8" s="556"/>
      <c r="C8" s="377"/>
      <c r="D8" s="371">
        <f t="shared" si="8"/>
        <v>0</v>
      </c>
      <c r="E8" s="378"/>
      <c r="F8" s="379"/>
      <c r="G8" s="374">
        <f t="shared" si="9"/>
        <v>0</v>
      </c>
      <c r="H8" s="375">
        <f t="shared" si="10"/>
        <v>0</v>
      </c>
      <c r="I8" s="375">
        <f t="shared" si="3"/>
        <v>0</v>
      </c>
      <c r="J8" s="375">
        <f t="shared" si="11"/>
        <v>0</v>
      </c>
      <c r="K8" s="375">
        <f t="shared" si="12"/>
        <v>0</v>
      </c>
      <c r="L8" s="375">
        <f t="shared" si="13"/>
        <v>0</v>
      </c>
      <c r="M8" s="376">
        <f t="shared" si="14"/>
        <v>0</v>
      </c>
      <c r="N8" s="339"/>
      <c r="O8" s="339"/>
      <c r="Q8" s="352"/>
      <c r="R8" s="352"/>
      <c r="S8" s="352"/>
      <c r="T8" s="352"/>
      <c r="U8" s="352"/>
      <c r="V8" s="352"/>
      <c r="W8" s="352"/>
      <c r="X8" s="352"/>
      <c r="Y8" s="352"/>
      <c r="Z8" s="352"/>
      <c r="AA8" s="352"/>
      <c r="AB8" s="352"/>
      <c r="AC8" s="341"/>
    </row>
    <row r="9" spans="1:30">
      <c r="A9" s="556"/>
      <c r="B9" s="556"/>
      <c r="C9" s="377"/>
      <c r="D9" s="371">
        <f t="shared" si="8"/>
        <v>0</v>
      </c>
      <c r="E9" s="378"/>
      <c r="F9" s="379"/>
      <c r="G9" s="374">
        <f t="shared" si="9"/>
        <v>0</v>
      </c>
      <c r="H9" s="375">
        <f t="shared" si="10"/>
        <v>0</v>
      </c>
      <c r="I9" s="375">
        <f t="shared" si="3"/>
        <v>0</v>
      </c>
      <c r="J9" s="375">
        <f t="shared" si="11"/>
        <v>0</v>
      </c>
      <c r="K9" s="375">
        <f t="shared" si="12"/>
        <v>0</v>
      </c>
      <c r="L9" s="375">
        <f t="shared" si="13"/>
        <v>0</v>
      </c>
      <c r="M9" s="376">
        <f t="shared" si="14"/>
        <v>0</v>
      </c>
      <c r="N9" s="339"/>
      <c r="O9" s="339"/>
      <c r="Q9" s="352"/>
      <c r="R9" s="352"/>
      <c r="S9" s="352"/>
      <c r="T9" s="352"/>
      <c r="U9" s="352"/>
      <c r="V9" s="352"/>
      <c r="W9" s="352"/>
      <c r="X9" s="352"/>
      <c r="Y9" s="352"/>
      <c r="Z9" s="352"/>
      <c r="AA9" s="352"/>
      <c r="AB9" s="352"/>
      <c r="AC9" s="341"/>
    </row>
    <row r="10" spans="1:30">
      <c r="A10" s="557" t="s">
        <v>263</v>
      </c>
      <c r="B10" s="558"/>
      <c r="C10" s="377"/>
      <c r="D10" s="371">
        <f t="shared" si="8"/>
        <v>0</v>
      </c>
      <c r="E10" s="378"/>
      <c r="F10" s="379"/>
      <c r="G10" s="374">
        <f t="shared" si="9"/>
        <v>0</v>
      </c>
      <c r="H10" s="375">
        <f t="shared" si="10"/>
        <v>0</v>
      </c>
      <c r="I10" s="375">
        <f t="shared" si="3"/>
        <v>0</v>
      </c>
      <c r="J10" s="375">
        <f t="shared" si="11"/>
        <v>0</v>
      </c>
      <c r="K10" s="375">
        <f t="shared" si="12"/>
        <v>0</v>
      </c>
      <c r="L10" s="375">
        <f t="shared" si="13"/>
        <v>0</v>
      </c>
      <c r="M10" s="376">
        <f t="shared" si="14"/>
        <v>0</v>
      </c>
      <c r="N10" s="339"/>
      <c r="O10" s="339"/>
      <c r="Q10" s="352"/>
      <c r="R10" s="352"/>
      <c r="S10" s="352"/>
      <c r="T10" s="352"/>
      <c r="U10" s="352"/>
      <c r="V10" s="352"/>
      <c r="W10" s="352"/>
      <c r="X10" s="352"/>
      <c r="Y10" s="352"/>
      <c r="Z10" s="352"/>
      <c r="AA10" s="352"/>
      <c r="AB10" s="352"/>
      <c r="AC10" s="341"/>
    </row>
    <row r="11" spans="1:30">
      <c r="A11" s="558"/>
      <c r="B11" s="558"/>
      <c r="C11" s="377"/>
      <c r="D11" s="371">
        <f t="shared" si="8"/>
        <v>0</v>
      </c>
      <c r="E11" s="378"/>
      <c r="F11" s="379"/>
      <c r="G11" s="374">
        <f t="shared" si="9"/>
        <v>0</v>
      </c>
      <c r="H11" s="375">
        <f t="shared" si="10"/>
        <v>0</v>
      </c>
      <c r="I11" s="375">
        <f t="shared" si="3"/>
        <v>0</v>
      </c>
      <c r="J11" s="375">
        <f t="shared" si="11"/>
        <v>0</v>
      </c>
      <c r="K11" s="375">
        <f t="shared" si="12"/>
        <v>0</v>
      </c>
      <c r="L11" s="375">
        <f t="shared" si="13"/>
        <v>0</v>
      </c>
      <c r="M11" s="376">
        <f t="shared" si="14"/>
        <v>0</v>
      </c>
      <c r="N11" s="339"/>
      <c r="O11" s="339"/>
      <c r="Q11" s="352"/>
      <c r="R11" s="352"/>
      <c r="S11" s="352"/>
      <c r="T11" s="352"/>
      <c r="U11" s="352"/>
      <c r="V11" s="352"/>
      <c r="W11" s="352"/>
      <c r="X11" s="352"/>
      <c r="Y11" s="352"/>
      <c r="Z11" s="352"/>
      <c r="AA11" s="352"/>
      <c r="AB11" s="352"/>
      <c r="AC11" s="341"/>
      <c r="AD11" s="341"/>
    </row>
    <row r="12" spans="1:30">
      <c r="A12" s="558"/>
      <c r="B12" s="558"/>
      <c r="C12" s="377"/>
      <c r="D12" s="371">
        <f t="shared" si="8"/>
        <v>0</v>
      </c>
      <c r="E12" s="378"/>
      <c r="F12" s="379"/>
      <c r="G12" s="374">
        <f t="shared" si="9"/>
        <v>0</v>
      </c>
      <c r="H12" s="375">
        <f t="shared" si="10"/>
        <v>0</v>
      </c>
      <c r="I12" s="375">
        <f t="shared" si="3"/>
        <v>0</v>
      </c>
      <c r="J12" s="375">
        <f t="shared" si="11"/>
        <v>0</v>
      </c>
      <c r="K12" s="375">
        <f t="shared" si="12"/>
        <v>0</v>
      </c>
      <c r="L12" s="375">
        <f t="shared" si="13"/>
        <v>0</v>
      </c>
      <c r="M12" s="376">
        <f t="shared" si="14"/>
        <v>0</v>
      </c>
      <c r="N12" s="339"/>
      <c r="O12" s="339"/>
      <c r="Q12" s="352"/>
      <c r="R12" s="352"/>
      <c r="S12" s="352" t="s">
        <v>116</v>
      </c>
      <c r="T12" s="352"/>
      <c r="U12" s="354" t="s">
        <v>134</v>
      </c>
      <c r="V12" s="351" t="s">
        <v>135</v>
      </c>
      <c r="W12" s="352" t="s">
        <v>121</v>
      </c>
      <c r="X12" s="352" t="s">
        <v>288</v>
      </c>
      <c r="Y12" s="352" t="s">
        <v>289</v>
      </c>
      <c r="Z12" s="352" t="s">
        <v>136</v>
      </c>
      <c r="AA12" s="352" t="s">
        <v>137</v>
      </c>
      <c r="AB12" s="352"/>
      <c r="AC12" s="341"/>
      <c r="AD12" s="341"/>
    </row>
    <row r="13" spans="1:30">
      <c r="A13" s="558"/>
      <c r="B13" s="558"/>
      <c r="C13" s="377"/>
      <c r="D13" s="371">
        <f t="shared" si="8"/>
        <v>0</v>
      </c>
      <c r="E13" s="378"/>
      <c r="F13" s="379"/>
      <c r="G13" s="374">
        <f t="shared" si="9"/>
        <v>0</v>
      </c>
      <c r="H13" s="375">
        <f t="shared" si="10"/>
        <v>0</v>
      </c>
      <c r="I13" s="375">
        <f t="shared" si="3"/>
        <v>0</v>
      </c>
      <c r="J13" s="375">
        <f t="shared" si="11"/>
        <v>0</v>
      </c>
      <c r="K13" s="375">
        <f t="shared" si="12"/>
        <v>0</v>
      </c>
      <c r="L13" s="375">
        <f t="shared" si="13"/>
        <v>0</v>
      </c>
      <c r="M13" s="376">
        <f t="shared" si="14"/>
        <v>0</v>
      </c>
      <c r="N13" s="339"/>
      <c r="O13" s="339"/>
      <c r="Q13" s="352"/>
      <c r="R13" s="352">
        <f t="shared" ref="R13:R42" si="15">C6</f>
        <v>0</v>
      </c>
      <c r="S13" s="352">
        <f t="shared" ref="S13:S42" si="16">IF(R13=0,0,INDEX($C$39:$M$338,(R13)+1,2))</f>
        <v>0</v>
      </c>
      <c r="T13" s="352">
        <f t="shared" ref="T13:T42" si="17">IF(R13=0,0,INDEX($C$39:$M$338,(R13)+1,3))</f>
        <v>0</v>
      </c>
      <c r="U13" s="352">
        <f t="shared" ref="U13:U42" si="18">IF(R13=0,0,INDEX($C$39:$M$338,(R13)+1,5))</f>
        <v>0</v>
      </c>
      <c r="V13" s="352">
        <f t="shared" ref="V13:V42" si="19">IF(R13=0,0,INDEX($C$39:$M$338,(R13)+1,6))</f>
        <v>0</v>
      </c>
      <c r="W13" s="352">
        <f t="shared" ref="W13:W42" si="20">IF(R13=0,0,INDEX($C$39:$M$338,(R13)+1,7))</f>
        <v>0</v>
      </c>
      <c r="X13" s="352">
        <f t="shared" ref="X13:X42" si="21">IF(R13=0,0,INDEX($C$39:$M$338,(R13)+1,8))</f>
        <v>0</v>
      </c>
      <c r="Y13" s="352">
        <f t="shared" ref="Y13:Y42" si="22">IF(R13=0,0,INDEX($C$39:$M$338,(R13)+1,9))</f>
        <v>0</v>
      </c>
      <c r="Z13" s="352">
        <f t="shared" ref="Z13:Z42" si="23">IF(R13=0,0,INDEX($C$39:$M$338,(R13)+1,10))</f>
        <v>0</v>
      </c>
      <c r="AA13" s="352">
        <f t="shared" ref="AA13:AA42" si="24">IF(R13=0,0,INDEX($C$39:$M$338,(R13)+1,11))</f>
        <v>0</v>
      </c>
      <c r="AB13" s="352"/>
      <c r="AC13" s="341"/>
      <c r="AD13" s="341"/>
    </row>
    <row r="14" spans="1:30">
      <c r="A14" s="559"/>
      <c r="B14" s="559"/>
      <c r="C14" s="377"/>
      <c r="D14" s="371">
        <f t="shared" si="0"/>
        <v>0</v>
      </c>
      <c r="E14" s="378"/>
      <c r="F14" s="379"/>
      <c r="G14" s="374">
        <f t="shared" si="1"/>
        <v>0</v>
      </c>
      <c r="H14" s="375">
        <f t="shared" si="2"/>
        <v>0</v>
      </c>
      <c r="I14" s="375">
        <f t="shared" si="3"/>
        <v>0</v>
      </c>
      <c r="J14" s="375">
        <f t="shared" si="4"/>
        <v>0</v>
      </c>
      <c r="K14" s="375">
        <f t="shared" si="5"/>
        <v>0</v>
      </c>
      <c r="L14" s="375">
        <f t="shared" si="6"/>
        <v>0</v>
      </c>
      <c r="M14" s="376">
        <f t="shared" si="7"/>
        <v>0</v>
      </c>
      <c r="N14" s="339"/>
      <c r="O14" s="339"/>
      <c r="Q14" s="352"/>
      <c r="R14" s="352">
        <f t="shared" si="15"/>
        <v>0</v>
      </c>
      <c r="S14" s="352">
        <f t="shared" si="16"/>
        <v>0</v>
      </c>
      <c r="T14" s="352">
        <f t="shared" si="17"/>
        <v>0</v>
      </c>
      <c r="U14" s="352">
        <f t="shared" si="18"/>
        <v>0</v>
      </c>
      <c r="V14" s="352">
        <f t="shared" si="19"/>
        <v>0</v>
      </c>
      <c r="W14" s="352">
        <f t="shared" si="20"/>
        <v>0</v>
      </c>
      <c r="X14" s="352">
        <f t="shared" si="21"/>
        <v>0</v>
      </c>
      <c r="Y14" s="352">
        <f t="shared" si="22"/>
        <v>0</v>
      </c>
      <c r="Z14" s="352">
        <f t="shared" si="23"/>
        <v>0</v>
      </c>
      <c r="AA14" s="352">
        <f t="shared" si="24"/>
        <v>0</v>
      </c>
      <c r="AB14" s="352"/>
      <c r="AC14" s="341"/>
      <c r="AD14" s="341"/>
    </row>
    <row r="15" spans="1:30" ht="15" customHeight="1">
      <c r="A15" s="560" t="s">
        <v>296</v>
      </c>
      <c r="B15" s="561"/>
      <c r="C15" s="377"/>
      <c r="D15" s="371">
        <f t="shared" si="0"/>
        <v>0</v>
      </c>
      <c r="E15" s="378"/>
      <c r="F15" s="379"/>
      <c r="G15" s="374">
        <f t="shared" si="1"/>
        <v>0</v>
      </c>
      <c r="H15" s="375">
        <f t="shared" si="2"/>
        <v>0</v>
      </c>
      <c r="I15" s="375">
        <f t="shared" si="3"/>
        <v>0</v>
      </c>
      <c r="J15" s="375">
        <f t="shared" si="4"/>
        <v>0</v>
      </c>
      <c r="K15" s="375">
        <f t="shared" si="5"/>
        <v>0</v>
      </c>
      <c r="L15" s="375">
        <f t="shared" si="6"/>
        <v>0</v>
      </c>
      <c r="M15" s="376">
        <f t="shared" si="7"/>
        <v>0</v>
      </c>
      <c r="N15" s="339"/>
      <c r="O15" s="339"/>
      <c r="Q15" s="352"/>
      <c r="R15" s="352">
        <f t="shared" si="15"/>
        <v>0</v>
      </c>
      <c r="S15" s="352">
        <f t="shared" si="16"/>
        <v>0</v>
      </c>
      <c r="T15" s="352">
        <f t="shared" si="17"/>
        <v>0</v>
      </c>
      <c r="U15" s="352">
        <f t="shared" si="18"/>
        <v>0</v>
      </c>
      <c r="V15" s="352">
        <f t="shared" si="19"/>
        <v>0</v>
      </c>
      <c r="W15" s="352">
        <f t="shared" si="20"/>
        <v>0</v>
      </c>
      <c r="X15" s="352">
        <f t="shared" si="21"/>
        <v>0</v>
      </c>
      <c r="Y15" s="352">
        <f t="shared" si="22"/>
        <v>0</v>
      </c>
      <c r="Z15" s="352">
        <f t="shared" si="23"/>
        <v>0</v>
      </c>
      <c r="AA15" s="352">
        <f t="shared" si="24"/>
        <v>0</v>
      </c>
      <c r="AB15" s="352"/>
      <c r="AC15" s="341"/>
      <c r="AD15" s="341"/>
    </row>
    <row r="16" spans="1:30">
      <c r="A16" s="560"/>
      <c r="B16" s="561"/>
      <c r="C16" s="377"/>
      <c r="D16" s="371">
        <f t="shared" si="0"/>
        <v>0</v>
      </c>
      <c r="E16" s="378"/>
      <c r="F16" s="379"/>
      <c r="G16" s="374">
        <f t="shared" si="1"/>
        <v>0</v>
      </c>
      <c r="H16" s="375">
        <f t="shared" si="2"/>
        <v>0</v>
      </c>
      <c r="I16" s="375">
        <f t="shared" si="3"/>
        <v>0</v>
      </c>
      <c r="J16" s="375">
        <f t="shared" si="4"/>
        <v>0</v>
      </c>
      <c r="K16" s="375">
        <f t="shared" si="5"/>
        <v>0</v>
      </c>
      <c r="L16" s="375">
        <f t="shared" si="6"/>
        <v>0</v>
      </c>
      <c r="M16" s="376">
        <f t="shared" si="7"/>
        <v>0</v>
      </c>
      <c r="N16" s="339"/>
      <c r="O16" s="339"/>
      <c r="Q16" s="352"/>
      <c r="R16" s="352">
        <f t="shared" si="15"/>
        <v>0</v>
      </c>
      <c r="S16" s="352">
        <f t="shared" si="16"/>
        <v>0</v>
      </c>
      <c r="T16" s="352">
        <f t="shared" si="17"/>
        <v>0</v>
      </c>
      <c r="U16" s="352">
        <f t="shared" si="18"/>
        <v>0</v>
      </c>
      <c r="V16" s="352">
        <f t="shared" si="19"/>
        <v>0</v>
      </c>
      <c r="W16" s="352">
        <f t="shared" si="20"/>
        <v>0</v>
      </c>
      <c r="X16" s="352">
        <f t="shared" si="21"/>
        <v>0</v>
      </c>
      <c r="Y16" s="352">
        <f t="shared" si="22"/>
        <v>0</v>
      </c>
      <c r="Z16" s="352">
        <f t="shared" si="23"/>
        <v>0</v>
      </c>
      <c r="AA16" s="352">
        <f t="shared" si="24"/>
        <v>0</v>
      </c>
      <c r="AB16" s="352"/>
      <c r="AC16" s="341"/>
      <c r="AD16" s="341"/>
    </row>
    <row r="17" spans="1:30">
      <c r="A17" s="560"/>
      <c r="B17" s="561"/>
      <c r="C17" s="377"/>
      <c r="D17" s="371">
        <f t="shared" si="0"/>
        <v>0</v>
      </c>
      <c r="E17" s="378"/>
      <c r="F17" s="379"/>
      <c r="G17" s="374">
        <f t="shared" si="1"/>
        <v>0</v>
      </c>
      <c r="H17" s="375">
        <f t="shared" si="2"/>
        <v>0</v>
      </c>
      <c r="I17" s="375">
        <f t="shared" si="3"/>
        <v>0</v>
      </c>
      <c r="J17" s="375">
        <f t="shared" si="4"/>
        <v>0</v>
      </c>
      <c r="K17" s="375">
        <f t="shared" si="5"/>
        <v>0</v>
      </c>
      <c r="L17" s="375">
        <f t="shared" si="6"/>
        <v>0</v>
      </c>
      <c r="M17" s="376">
        <f t="shared" si="7"/>
        <v>0</v>
      </c>
      <c r="N17" s="339"/>
      <c r="O17" s="339"/>
      <c r="Q17" s="352"/>
      <c r="R17" s="352">
        <f t="shared" si="15"/>
        <v>0</v>
      </c>
      <c r="S17" s="352">
        <f t="shared" si="16"/>
        <v>0</v>
      </c>
      <c r="T17" s="352">
        <f t="shared" si="17"/>
        <v>0</v>
      </c>
      <c r="U17" s="352">
        <f t="shared" si="18"/>
        <v>0</v>
      </c>
      <c r="V17" s="352">
        <f t="shared" si="19"/>
        <v>0</v>
      </c>
      <c r="W17" s="352">
        <f t="shared" si="20"/>
        <v>0</v>
      </c>
      <c r="X17" s="352">
        <f t="shared" si="21"/>
        <v>0</v>
      </c>
      <c r="Y17" s="352">
        <f t="shared" si="22"/>
        <v>0</v>
      </c>
      <c r="Z17" s="352">
        <f t="shared" si="23"/>
        <v>0</v>
      </c>
      <c r="AA17" s="352">
        <f t="shared" si="24"/>
        <v>0</v>
      </c>
      <c r="AB17" s="352"/>
      <c r="AC17" s="341"/>
      <c r="AD17" s="341"/>
    </row>
    <row r="18" spans="1:30">
      <c r="A18" s="560"/>
      <c r="B18" s="561"/>
      <c r="C18" s="377"/>
      <c r="D18" s="371">
        <f t="shared" si="0"/>
        <v>0</v>
      </c>
      <c r="E18" s="378"/>
      <c r="F18" s="379"/>
      <c r="G18" s="374">
        <f t="shared" si="1"/>
        <v>0</v>
      </c>
      <c r="H18" s="375">
        <f t="shared" si="2"/>
        <v>0</v>
      </c>
      <c r="I18" s="375">
        <f t="shared" si="3"/>
        <v>0</v>
      </c>
      <c r="J18" s="375">
        <f t="shared" si="4"/>
        <v>0</v>
      </c>
      <c r="K18" s="375">
        <f t="shared" si="5"/>
        <v>0</v>
      </c>
      <c r="L18" s="375">
        <f t="shared" si="6"/>
        <v>0</v>
      </c>
      <c r="M18" s="376">
        <f t="shared" si="7"/>
        <v>0</v>
      </c>
      <c r="N18" s="339"/>
      <c r="O18" s="339"/>
      <c r="Q18" s="352"/>
      <c r="R18" s="352">
        <f t="shared" si="15"/>
        <v>0</v>
      </c>
      <c r="S18" s="352">
        <f t="shared" si="16"/>
        <v>0</v>
      </c>
      <c r="T18" s="352">
        <f t="shared" si="17"/>
        <v>0</v>
      </c>
      <c r="U18" s="352">
        <f t="shared" si="18"/>
        <v>0</v>
      </c>
      <c r="V18" s="352">
        <f t="shared" si="19"/>
        <v>0</v>
      </c>
      <c r="W18" s="352">
        <f t="shared" si="20"/>
        <v>0</v>
      </c>
      <c r="X18" s="352">
        <f t="shared" si="21"/>
        <v>0</v>
      </c>
      <c r="Y18" s="352">
        <f t="shared" si="22"/>
        <v>0</v>
      </c>
      <c r="Z18" s="352">
        <f t="shared" si="23"/>
        <v>0</v>
      </c>
      <c r="AA18" s="352">
        <f t="shared" si="24"/>
        <v>0</v>
      </c>
      <c r="AB18" s="352"/>
      <c r="AC18" s="341"/>
      <c r="AD18" s="341"/>
    </row>
    <row r="19" spans="1:30" ht="13.5" customHeight="1">
      <c r="A19" s="562" t="s">
        <v>295</v>
      </c>
      <c r="B19" s="563"/>
      <c r="C19" s="377"/>
      <c r="D19" s="371">
        <f t="shared" si="0"/>
        <v>0</v>
      </c>
      <c r="E19" s="378"/>
      <c r="F19" s="379"/>
      <c r="G19" s="374">
        <f t="shared" si="1"/>
        <v>0</v>
      </c>
      <c r="H19" s="375">
        <f t="shared" si="2"/>
        <v>0</v>
      </c>
      <c r="I19" s="375">
        <f t="shared" si="3"/>
        <v>0</v>
      </c>
      <c r="J19" s="375">
        <f t="shared" si="4"/>
        <v>0</v>
      </c>
      <c r="K19" s="375">
        <f t="shared" si="5"/>
        <v>0</v>
      </c>
      <c r="L19" s="375">
        <f t="shared" si="6"/>
        <v>0</v>
      </c>
      <c r="M19" s="376">
        <f t="shared" si="7"/>
        <v>0</v>
      </c>
      <c r="N19" s="339"/>
      <c r="O19" s="339"/>
      <c r="Q19" s="352"/>
      <c r="R19" s="352">
        <f t="shared" si="15"/>
        <v>0</v>
      </c>
      <c r="S19" s="352">
        <f t="shared" si="16"/>
        <v>0</v>
      </c>
      <c r="T19" s="352">
        <f t="shared" si="17"/>
        <v>0</v>
      </c>
      <c r="U19" s="352">
        <f t="shared" si="18"/>
        <v>0</v>
      </c>
      <c r="V19" s="352">
        <f t="shared" si="19"/>
        <v>0</v>
      </c>
      <c r="W19" s="352">
        <f t="shared" si="20"/>
        <v>0</v>
      </c>
      <c r="X19" s="352">
        <f t="shared" si="21"/>
        <v>0</v>
      </c>
      <c r="Y19" s="352">
        <f t="shared" si="22"/>
        <v>0</v>
      </c>
      <c r="Z19" s="352">
        <f t="shared" si="23"/>
        <v>0</v>
      </c>
      <c r="AA19" s="352">
        <f t="shared" si="24"/>
        <v>0</v>
      </c>
      <c r="AB19" s="352"/>
      <c r="AC19" s="341"/>
      <c r="AD19" s="341"/>
    </row>
    <row r="20" spans="1:30">
      <c r="A20" s="562"/>
      <c r="B20" s="563"/>
      <c r="C20" s="377"/>
      <c r="D20" s="371">
        <f t="shared" si="0"/>
        <v>0</v>
      </c>
      <c r="E20" s="378"/>
      <c r="F20" s="379"/>
      <c r="G20" s="374">
        <f t="shared" si="1"/>
        <v>0</v>
      </c>
      <c r="H20" s="375">
        <f t="shared" si="2"/>
        <v>0</v>
      </c>
      <c r="I20" s="375">
        <f t="shared" si="3"/>
        <v>0</v>
      </c>
      <c r="J20" s="375">
        <f t="shared" si="4"/>
        <v>0</v>
      </c>
      <c r="K20" s="375">
        <f t="shared" si="5"/>
        <v>0</v>
      </c>
      <c r="L20" s="375">
        <f t="shared" si="6"/>
        <v>0</v>
      </c>
      <c r="M20" s="376">
        <f t="shared" si="7"/>
        <v>0</v>
      </c>
      <c r="N20" s="339"/>
      <c r="O20" s="339"/>
      <c r="Q20" s="352"/>
      <c r="R20" s="352">
        <f t="shared" si="15"/>
        <v>0</v>
      </c>
      <c r="S20" s="352">
        <f t="shared" si="16"/>
        <v>0</v>
      </c>
      <c r="T20" s="352">
        <f t="shared" si="17"/>
        <v>0</v>
      </c>
      <c r="U20" s="352">
        <f t="shared" si="18"/>
        <v>0</v>
      </c>
      <c r="V20" s="352">
        <f t="shared" si="19"/>
        <v>0</v>
      </c>
      <c r="W20" s="352">
        <f t="shared" si="20"/>
        <v>0</v>
      </c>
      <c r="X20" s="352">
        <f t="shared" si="21"/>
        <v>0</v>
      </c>
      <c r="Y20" s="352">
        <f t="shared" si="22"/>
        <v>0</v>
      </c>
      <c r="Z20" s="352">
        <f t="shared" si="23"/>
        <v>0</v>
      </c>
      <c r="AA20" s="352">
        <f t="shared" si="24"/>
        <v>0</v>
      </c>
      <c r="AB20" s="352"/>
      <c r="AC20" s="341"/>
      <c r="AD20" s="341"/>
    </row>
    <row r="21" spans="1:30">
      <c r="A21" s="562"/>
      <c r="B21" s="563"/>
      <c r="C21" s="377"/>
      <c r="D21" s="371">
        <f t="shared" si="0"/>
        <v>0</v>
      </c>
      <c r="E21" s="378"/>
      <c r="F21" s="379"/>
      <c r="G21" s="374">
        <f t="shared" si="1"/>
        <v>0</v>
      </c>
      <c r="H21" s="375">
        <f t="shared" si="2"/>
        <v>0</v>
      </c>
      <c r="I21" s="375">
        <f t="shared" si="3"/>
        <v>0</v>
      </c>
      <c r="J21" s="375">
        <f t="shared" si="4"/>
        <v>0</v>
      </c>
      <c r="K21" s="375">
        <f t="shared" si="5"/>
        <v>0</v>
      </c>
      <c r="L21" s="375">
        <f t="shared" si="6"/>
        <v>0</v>
      </c>
      <c r="M21" s="376">
        <f t="shared" si="7"/>
        <v>0</v>
      </c>
      <c r="N21" s="339"/>
      <c r="O21" s="339"/>
      <c r="Q21" s="352"/>
      <c r="R21" s="352">
        <f t="shared" si="15"/>
        <v>0</v>
      </c>
      <c r="S21" s="352">
        <f t="shared" si="16"/>
        <v>0</v>
      </c>
      <c r="T21" s="352">
        <f t="shared" si="17"/>
        <v>0</v>
      </c>
      <c r="U21" s="352">
        <f t="shared" si="18"/>
        <v>0</v>
      </c>
      <c r="V21" s="352">
        <f t="shared" si="19"/>
        <v>0</v>
      </c>
      <c r="W21" s="352">
        <f t="shared" si="20"/>
        <v>0</v>
      </c>
      <c r="X21" s="352">
        <f t="shared" si="21"/>
        <v>0</v>
      </c>
      <c r="Y21" s="352">
        <f t="shared" si="22"/>
        <v>0</v>
      </c>
      <c r="Z21" s="352">
        <f t="shared" si="23"/>
        <v>0</v>
      </c>
      <c r="AA21" s="352">
        <f t="shared" si="24"/>
        <v>0</v>
      </c>
      <c r="AB21" s="352"/>
      <c r="AC21" s="341"/>
      <c r="AD21" s="341"/>
    </row>
    <row r="22" spans="1:30">
      <c r="A22" s="562"/>
      <c r="B22" s="563"/>
      <c r="C22" s="377"/>
      <c r="D22" s="371">
        <f t="shared" si="0"/>
        <v>0</v>
      </c>
      <c r="E22" s="378"/>
      <c r="F22" s="379"/>
      <c r="G22" s="374">
        <f t="shared" si="1"/>
        <v>0</v>
      </c>
      <c r="H22" s="375">
        <f t="shared" si="2"/>
        <v>0</v>
      </c>
      <c r="I22" s="375">
        <f t="shared" si="3"/>
        <v>0</v>
      </c>
      <c r="J22" s="375">
        <f t="shared" si="4"/>
        <v>0</v>
      </c>
      <c r="K22" s="375">
        <f t="shared" si="5"/>
        <v>0</v>
      </c>
      <c r="L22" s="375">
        <f t="shared" si="6"/>
        <v>0</v>
      </c>
      <c r="M22" s="376">
        <f t="shared" si="7"/>
        <v>0</v>
      </c>
      <c r="N22" s="339"/>
      <c r="O22" s="339"/>
      <c r="Q22" s="352"/>
      <c r="R22" s="352">
        <f t="shared" si="15"/>
        <v>0</v>
      </c>
      <c r="S22" s="352">
        <f t="shared" si="16"/>
        <v>0</v>
      </c>
      <c r="T22" s="352">
        <f t="shared" si="17"/>
        <v>0</v>
      </c>
      <c r="U22" s="352">
        <f t="shared" si="18"/>
        <v>0</v>
      </c>
      <c r="V22" s="352">
        <f t="shared" si="19"/>
        <v>0</v>
      </c>
      <c r="W22" s="352">
        <f t="shared" si="20"/>
        <v>0</v>
      </c>
      <c r="X22" s="352">
        <f t="shared" si="21"/>
        <v>0</v>
      </c>
      <c r="Y22" s="352">
        <f t="shared" si="22"/>
        <v>0</v>
      </c>
      <c r="Z22" s="352">
        <f t="shared" si="23"/>
        <v>0</v>
      </c>
      <c r="AA22" s="352">
        <f t="shared" si="24"/>
        <v>0</v>
      </c>
      <c r="AB22" s="352"/>
      <c r="AC22" s="341"/>
      <c r="AD22" s="341"/>
    </row>
    <row r="23" spans="1:30">
      <c r="A23" s="344"/>
      <c r="B23" s="346"/>
      <c r="C23" s="377"/>
      <c r="D23" s="371">
        <f t="shared" si="0"/>
        <v>0</v>
      </c>
      <c r="E23" s="378"/>
      <c r="F23" s="379"/>
      <c r="G23" s="374">
        <f t="shared" si="1"/>
        <v>0</v>
      </c>
      <c r="H23" s="375">
        <f t="shared" si="2"/>
        <v>0</v>
      </c>
      <c r="I23" s="375">
        <f t="shared" si="3"/>
        <v>0</v>
      </c>
      <c r="J23" s="375">
        <f t="shared" si="4"/>
        <v>0</v>
      </c>
      <c r="K23" s="375">
        <f t="shared" si="5"/>
        <v>0</v>
      </c>
      <c r="L23" s="375">
        <f t="shared" si="6"/>
        <v>0</v>
      </c>
      <c r="M23" s="376">
        <f t="shared" si="7"/>
        <v>0</v>
      </c>
      <c r="N23" s="339"/>
      <c r="O23" s="339"/>
      <c r="Q23" s="352"/>
      <c r="R23" s="352">
        <f t="shared" si="15"/>
        <v>0</v>
      </c>
      <c r="S23" s="352">
        <f t="shared" si="16"/>
        <v>0</v>
      </c>
      <c r="T23" s="352">
        <f t="shared" si="17"/>
        <v>0</v>
      </c>
      <c r="U23" s="352">
        <f t="shared" si="18"/>
        <v>0</v>
      </c>
      <c r="V23" s="352">
        <f t="shared" si="19"/>
        <v>0</v>
      </c>
      <c r="W23" s="352">
        <f t="shared" si="20"/>
        <v>0</v>
      </c>
      <c r="X23" s="352">
        <f t="shared" si="21"/>
        <v>0</v>
      </c>
      <c r="Y23" s="352">
        <f t="shared" si="22"/>
        <v>0</v>
      </c>
      <c r="Z23" s="352">
        <f t="shared" si="23"/>
        <v>0</v>
      </c>
      <c r="AA23" s="352">
        <f t="shared" si="24"/>
        <v>0</v>
      </c>
      <c r="AB23" s="352"/>
      <c r="AC23" s="341"/>
      <c r="AD23" s="341"/>
    </row>
    <row r="24" spans="1:30">
      <c r="A24" s="344"/>
      <c r="B24" s="346"/>
      <c r="C24" s="377"/>
      <c r="D24" s="371">
        <f t="shared" si="0"/>
        <v>0</v>
      </c>
      <c r="E24" s="378"/>
      <c r="F24" s="379"/>
      <c r="G24" s="374">
        <f t="shared" si="1"/>
        <v>0</v>
      </c>
      <c r="H24" s="375">
        <f t="shared" si="2"/>
        <v>0</v>
      </c>
      <c r="I24" s="375">
        <f t="shared" si="3"/>
        <v>0</v>
      </c>
      <c r="J24" s="375">
        <f t="shared" si="4"/>
        <v>0</v>
      </c>
      <c r="K24" s="375">
        <f t="shared" si="5"/>
        <v>0</v>
      </c>
      <c r="L24" s="375">
        <f t="shared" si="6"/>
        <v>0</v>
      </c>
      <c r="M24" s="376">
        <f t="shared" si="7"/>
        <v>0</v>
      </c>
      <c r="N24" s="339"/>
      <c r="O24" s="339"/>
      <c r="Q24" s="352"/>
      <c r="R24" s="352">
        <f t="shared" si="15"/>
        <v>0</v>
      </c>
      <c r="S24" s="352">
        <f t="shared" si="16"/>
        <v>0</v>
      </c>
      <c r="T24" s="352">
        <f t="shared" si="17"/>
        <v>0</v>
      </c>
      <c r="U24" s="352">
        <f t="shared" si="18"/>
        <v>0</v>
      </c>
      <c r="V24" s="352">
        <f t="shared" si="19"/>
        <v>0</v>
      </c>
      <c r="W24" s="352">
        <f t="shared" si="20"/>
        <v>0</v>
      </c>
      <c r="X24" s="352">
        <f t="shared" si="21"/>
        <v>0</v>
      </c>
      <c r="Y24" s="352">
        <f t="shared" si="22"/>
        <v>0</v>
      </c>
      <c r="Z24" s="352">
        <f t="shared" si="23"/>
        <v>0</v>
      </c>
      <c r="AA24" s="352">
        <f t="shared" si="24"/>
        <v>0</v>
      </c>
      <c r="AB24" s="352"/>
      <c r="AC24" s="341"/>
      <c r="AD24" s="341"/>
    </row>
    <row r="25" spans="1:30">
      <c r="A25" s="344"/>
      <c r="B25" s="346"/>
      <c r="C25" s="377"/>
      <c r="D25" s="371">
        <f t="shared" si="0"/>
        <v>0</v>
      </c>
      <c r="E25" s="378"/>
      <c r="F25" s="379"/>
      <c r="G25" s="374">
        <f t="shared" si="1"/>
        <v>0</v>
      </c>
      <c r="H25" s="375">
        <f t="shared" si="2"/>
        <v>0</v>
      </c>
      <c r="I25" s="375">
        <f t="shared" si="3"/>
        <v>0</v>
      </c>
      <c r="J25" s="375">
        <f t="shared" si="4"/>
        <v>0</v>
      </c>
      <c r="K25" s="375">
        <f t="shared" si="5"/>
        <v>0</v>
      </c>
      <c r="L25" s="375">
        <f t="shared" si="6"/>
        <v>0</v>
      </c>
      <c r="M25" s="376">
        <f t="shared" si="7"/>
        <v>0</v>
      </c>
      <c r="N25" s="339"/>
      <c r="O25" s="339"/>
      <c r="Q25" s="352"/>
      <c r="R25" s="352">
        <f t="shared" si="15"/>
        <v>0</v>
      </c>
      <c r="S25" s="352">
        <f t="shared" si="16"/>
        <v>0</v>
      </c>
      <c r="T25" s="352">
        <f t="shared" si="17"/>
        <v>0</v>
      </c>
      <c r="U25" s="352">
        <f t="shared" si="18"/>
        <v>0</v>
      </c>
      <c r="V25" s="352">
        <f t="shared" si="19"/>
        <v>0</v>
      </c>
      <c r="W25" s="352">
        <f t="shared" si="20"/>
        <v>0</v>
      </c>
      <c r="X25" s="352">
        <f t="shared" si="21"/>
        <v>0</v>
      </c>
      <c r="Y25" s="352">
        <f t="shared" si="22"/>
        <v>0</v>
      </c>
      <c r="Z25" s="352">
        <f t="shared" si="23"/>
        <v>0</v>
      </c>
      <c r="AA25" s="352">
        <f t="shared" si="24"/>
        <v>0</v>
      </c>
      <c r="AB25" s="352"/>
      <c r="AC25" s="341"/>
      <c r="AD25" s="341"/>
    </row>
    <row r="26" spans="1:30">
      <c r="A26" s="344"/>
      <c r="B26" s="344"/>
      <c r="C26" s="377"/>
      <c r="D26" s="371">
        <f t="shared" si="0"/>
        <v>0</v>
      </c>
      <c r="E26" s="378"/>
      <c r="F26" s="379"/>
      <c r="G26" s="374">
        <f t="shared" si="1"/>
        <v>0</v>
      </c>
      <c r="H26" s="375">
        <f t="shared" si="2"/>
        <v>0</v>
      </c>
      <c r="I26" s="375">
        <f t="shared" si="3"/>
        <v>0</v>
      </c>
      <c r="J26" s="375">
        <f t="shared" si="4"/>
        <v>0</v>
      </c>
      <c r="K26" s="375">
        <f t="shared" si="5"/>
        <v>0</v>
      </c>
      <c r="L26" s="375">
        <f t="shared" si="6"/>
        <v>0</v>
      </c>
      <c r="M26" s="376">
        <f t="shared" si="7"/>
        <v>0</v>
      </c>
      <c r="N26" s="339"/>
      <c r="O26" s="339"/>
      <c r="Q26" s="352"/>
      <c r="R26" s="352">
        <f t="shared" si="15"/>
        <v>0</v>
      </c>
      <c r="S26" s="352">
        <f t="shared" si="16"/>
        <v>0</v>
      </c>
      <c r="T26" s="352">
        <f t="shared" si="17"/>
        <v>0</v>
      </c>
      <c r="U26" s="352">
        <f t="shared" si="18"/>
        <v>0</v>
      </c>
      <c r="V26" s="352">
        <f t="shared" si="19"/>
        <v>0</v>
      </c>
      <c r="W26" s="352">
        <f t="shared" si="20"/>
        <v>0</v>
      </c>
      <c r="X26" s="352">
        <f t="shared" si="21"/>
        <v>0</v>
      </c>
      <c r="Y26" s="352">
        <f t="shared" si="22"/>
        <v>0</v>
      </c>
      <c r="Z26" s="352">
        <f t="shared" si="23"/>
        <v>0</v>
      </c>
      <c r="AA26" s="352">
        <f t="shared" si="24"/>
        <v>0</v>
      </c>
      <c r="AB26" s="352"/>
      <c r="AC26" s="341"/>
      <c r="AD26" s="341"/>
    </row>
    <row r="27" spans="1:30">
      <c r="A27" s="344"/>
      <c r="B27" s="344"/>
      <c r="C27" s="377"/>
      <c r="D27" s="371">
        <f t="shared" si="0"/>
        <v>0</v>
      </c>
      <c r="E27" s="378"/>
      <c r="F27" s="379"/>
      <c r="G27" s="374">
        <f t="shared" si="1"/>
        <v>0</v>
      </c>
      <c r="H27" s="375">
        <f t="shared" si="2"/>
        <v>0</v>
      </c>
      <c r="I27" s="375">
        <f t="shared" si="3"/>
        <v>0</v>
      </c>
      <c r="J27" s="375">
        <f t="shared" si="4"/>
        <v>0</v>
      </c>
      <c r="K27" s="375">
        <f t="shared" si="5"/>
        <v>0</v>
      </c>
      <c r="L27" s="375">
        <f t="shared" si="6"/>
        <v>0</v>
      </c>
      <c r="M27" s="376">
        <f t="shared" si="7"/>
        <v>0</v>
      </c>
      <c r="N27" s="339"/>
      <c r="O27" s="339"/>
      <c r="Q27" s="352"/>
      <c r="R27" s="352">
        <f t="shared" si="15"/>
        <v>0</v>
      </c>
      <c r="S27" s="352">
        <f t="shared" si="16"/>
        <v>0</v>
      </c>
      <c r="T27" s="352">
        <f t="shared" si="17"/>
        <v>0</v>
      </c>
      <c r="U27" s="352">
        <f t="shared" si="18"/>
        <v>0</v>
      </c>
      <c r="V27" s="352">
        <f t="shared" si="19"/>
        <v>0</v>
      </c>
      <c r="W27" s="352">
        <f t="shared" si="20"/>
        <v>0</v>
      </c>
      <c r="X27" s="352">
        <f t="shared" si="21"/>
        <v>0</v>
      </c>
      <c r="Y27" s="352">
        <f t="shared" si="22"/>
        <v>0</v>
      </c>
      <c r="Z27" s="352">
        <f t="shared" si="23"/>
        <v>0</v>
      </c>
      <c r="AA27" s="352">
        <f t="shared" si="24"/>
        <v>0</v>
      </c>
      <c r="AB27" s="352"/>
      <c r="AC27" s="341"/>
      <c r="AD27" s="341"/>
    </row>
    <row r="28" spans="1:30">
      <c r="A28" s="344"/>
      <c r="B28" s="344"/>
      <c r="C28" s="377"/>
      <c r="D28" s="371">
        <f t="shared" si="0"/>
        <v>0</v>
      </c>
      <c r="E28" s="378"/>
      <c r="F28" s="379"/>
      <c r="G28" s="374">
        <f t="shared" si="1"/>
        <v>0</v>
      </c>
      <c r="H28" s="375">
        <f t="shared" si="2"/>
        <v>0</v>
      </c>
      <c r="I28" s="375">
        <f t="shared" si="3"/>
        <v>0</v>
      </c>
      <c r="J28" s="375">
        <f t="shared" si="4"/>
        <v>0</v>
      </c>
      <c r="K28" s="375">
        <f t="shared" si="5"/>
        <v>0</v>
      </c>
      <c r="L28" s="375">
        <f t="shared" si="6"/>
        <v>0</v>
      </c>
      <c r="M28" s="376">
        <f t="shared" si="7"/>
        <v>0</v>
      </c>
      <c r="N28" s="339"/>
      <c r="O28" s="339"/>
      <c r="Q28" s="352"/>
      <c r="R28" s="352">
        <f t="shared" si="15"/>
        <v>0</v>
      </c>
      <c r="S28" s="352">
        <f t="shared" si="16"/>
        <v>0</v>
      </c>
      <c r="T28" s="352">
        <f t="shared" si="17"/>
        <v>0</v>
      </c>
      <c r="U28" s="352">
        <f t="shared" si="18"/>
        <v>0</v>
      </c>
      <c r="V28" s="352">
        <f t="shared" si="19"/>
        <v>0</v>
      </c>
      <c r="W28" s="352">
        <f t="shared" si="20"/>
        <v>0</v>
      </c>
      <c r="X28" s="352">
        <f t="shared" si="21"/>
        <v>0</v>
      </c>
      <c r="Y28" s="352">
        <f t="shared" si="22"/>
        <v>0</v>
      </c>
      <c r="Z28" s="352">
        <f t="shared" si="23"/>
        <v>0</v>
      </c>
      <c r="AA28" s="352">
        <f t="shared" si="24"/>
        <v>0</v>
      </c>
      <c r="AB28" s="352"/>
      <c r="AC28" s="341"/>
      <c r="AD28" s="341"/>
    </row>
    <row r="29" spans="1:30">
      <c r="A29" s="344"/>
      <c r="B29" s="344"/>
      <c r="C29" s="377"/>
      <c r="D29" s="371">
        <f t="shared" si="0"/>
        <v>0</v>
      </c>
      <c r="E29" s="378"/>
      <c r="F29" s="379"/>
      <c r="G29" s="374">
        <f t="shared" si="1"/>
        <v>0</v>
      </c>
      <c r="H29" s="375">
        <f t="shared" si="2"/>
        <v>0</v>
      </c>
      <c r="I29" s="375">
        <f t="shared" si="3"/>
        <v>0</v>
      </c>
      <c r="J29" s="375">
        <f t="shared" si="4"/>
        <v>0</v>
      </c>
      <c r="K29" s="375">
        <f t="shared" si="5"/>
        <v>0</v>
      </c>
      <c r="L29" s="375">
        <f t="shared" si="6"/>
        <v>0</v>
      </c>
      <c r="M29" s="376">
        <f t="shared" si="7"/>
        <v>0</v>
      </c>
      <c r="N29" s="339"/>
      <c r="O29" s="339"/>
      <c r="Q29" s="352"/>
      <c r="R29" s="352">
        <f t="shared" si="15"/>
        <v>0</v>
      </c>
      <c r="S29" s="352">
        <f t="shared" si="16"/>
        <v>0</v>
      </c>
      <c r="T29" s="352">
        <f t="shared" si="17"/>
        <v>0</v>
      </c>
      <c r="U29" s="352">
        <f t="shared" si="18"/>
        <v>0</v>
      </c>
      <c r="V29" s="352">
        <f t="shared" si="19"/>
        <v>0</v>
      </c>
      <c r="W29" s="352">
        <f t="shared" si="20"/>
        <v>0</v>
      </c>
      <c r="X29" s="352">
        <f t="shared" si="21"/>
        <v>0</v>
      </c>
      <c r="Y29" s="352">
        <f t="shared" si="22"/>
        <v>0</v>
      </c>
      <c r="Z29" s="352">
        <f t="shared" si="23"/>
        <v>0</v>
      </c>
      <c r="AA29" s="352">
        <f t="shared" si="24"/>
        <v>0</v>
      </c>
      <c r="AB29" s="352"/>
      <c r="AC29" s="341"/>
      <c r="AD29" s="341"/>
    </row>
    <row r="30" spans="1:30">
      <c r="A30" s="344"/>
      <c r="B30" s="344"/>
      <c r="C30" s="377"/>
      <c r="D30" s="371">
        <f t="shared" si="0"/>
        <v>0</v>
      </c>
      <c r="E30" s="378"/>
      <c r="F30" s="379"/>
      <c r="G30" s="374">
        <f t="shared" si="1"/>
        <v>0</v>
      </c>
      <c r="H30" s="375">
        <f t="shared" si="2"/>
        <v>0</v>
      </c>
      <c r="I30" s="375">
        <f t="shared" si="3"/>
        <v>0</v>
      </c>
      <c r="J30" s="375">
        <f t="shared" si="4"/>
        <v>0</v>
      </c>
      <c r="K30" s="375">
        <f t="shared" si="5"/>
        <v>0</v>
      </c>
      <c r="L30" s="375">
        <f t="shared" si="6"/>
        <v>0</v>
      </c>
      <c r="M30" s="376">
        <f t="shared" si="7"/>
        <v>0</v>
      </c>
      <c r="N30" s="339"/>
      <c r="O30" s="339"/>
      <c r="Q30" s="352"/>
      <c r="R30" s="352">
        <f t="shared" si="15"/>
        <v>0</v>
      </c>
      <c r="S30" s="352">
        <f t="shared" si="16"/>
        <v>0</v>
      </c>
      <c r="T30" s="352">
        <f t="shared" si="17"/>
        <v>0</v>
      </c>
      <c r="U30" s="352">
        <f t="shared" si="18"/>
        <v>0</v>
      </c>
      <c r="V30" s="352">
        <f t="shared" si="19"/>
        <v>0</v>
      </c>
      <c r="W30" s="352">
        <f t="shared" si="20"/>
        <v>0</v>
      </c>
      <c r="X30" s="352">
        <f t="shared" si="21"/>
        <v>0</v>
      </c>
      <c r="Y30" s="352">
        <f t="shared" si="22"/>
        <v>0</v>
      </c>
      <c r="Z30" s="352">
        <f t="shared" si="23"/>
        <v>0</v>
      </c>
      <c r="AA30" s="352">
        <f t="shared" si="24"/>
        <v>0</v>
      </c>
      <c r="AB30" s="352"/>
      <c r="AC30" s="341"/>
      <c r="AD30" s="341"/>
    </row>
    <row r="31" spans="1:30">
      <c r="A31" s="344"/>
      <c r="B31" s="344"/>
      <c r="C31" s="377"/>
      <c r="D31" s="371">
        <f t="shared" si="0"/>
        <v>0</v>
      </c>
      <c r="E31" s="378"/>
      <c r="F31" s="379"/>
      <c r="G31" s="374">
        <f t="shared" si="1"/>
        <v>0</v>
      </c>
      <c r="H31" s="375">
        <f t="shared" si="2"/>
        <v>0</v>
      </c>
      <c r="I31" s="375">
        <f t="shared" si="3"/>
        <v>0</v>
      </c>
      <c r="J31" s="375">
        <f t="shared" si="4"/>
        <v>0</v>
      </c>
      <c r="K31" s="375">
        <f t="shared" si="5"/>
        <v>0</v>
      </c>
      <c r="L31" s="375">
        <f t="shared" si="6"/>
        <v>0</v>
      </c>
      <c r="M31" s="376">
        <f t="shared" si="7"/>
        <v>0</v>
      </c>
      <c r="N31" s="339"/>
      <c r="O31" s="339"/>
      <c r="Q31" s="352"/>
      <c r="R31" s="352">
        <f t="shared" si="15"/>
        <v>0</v>
      </c>
      <c r="S31" s="352">
        <f t="shared" si="16"/>
        <v>0</v>
      </c>
      <c r="T31" s="352">
        <f t="shared" si="17"/>
        <v>0</v>
      </c>
      <c r="U31" s="352">
        <f t="shared" si="18"/>
        <v>0</v>
      </c>
      <c r="V31" s="352">
        <f t="shared" si="19"/>
        <v>0</v>
      </c>
      <c r="W31" s="352">
        <f t="shared" si="20"/>
        <v>0</v>
      </c>
      <c r="X31" s="352">
        <f t="shared" si="21"/>
        <v>0</v>
      </c>
      <c r="Y31" s="352">
        <f t="shared" si="22"/>
        <v>0</v>
      </c>
      <c r="Z31" s="352">
        <f t="shared" si="23"/>
        <v>0</v>
      </c>
      <c r="AA31" s="352">
        <f t="shared" si="24"/>
        <v>0</v>
      </c>
      <c r="AB31" s="352"/>
      <c r="AC31" s="341"/>
      <c r="AD31" s="341"/>
    </row>
    <row r="32" spans="1:30">
      <c r="A32" s="344"/>
      <c r="B32" s="344"/>
      <c r="C32" s="377"/>
      <c r="D32" s="371">
        <f t="shared" si="0"/>
        <v>0</v>
      </c>
      <c r="E32" s="378"/>
      <c r="F32" s="379"/>
      <c r="G32" s="374">
        <f t="shared" si="1"/>
        <v>0</v>
      </c>
      <c r="H32" s="375">
        <f t="shared" si="2"/>
        <v>0</v>
      </c>
      <c r="I32" s="375">
        <f t="shared" si="3"/>
        <v>0</v>
      </c>
      <c r="J32" s="375">
        <f t="shared" si="4"/>
        <v>0</v>
      </c>
      <c r="K32" s="375">
        <f t="shared" si="5"/>
        <v>0</v>
      </c>
      <c r="L32" s="375">
        <f t="shared" si="6"/>
        <v>0</v>
      </c>
      <c r="M32" s="376">
        <f t="shared" si="7"/>
        <v>0</v>
      </c>
      <c r="N32" s="339"/>
      <c r="O32" s="339"/>
      <c r="Q32" s="352"/>
      <c r="R32" s="352">
        <f t="shared" si="15"/>
        <v>0</v>
      </c>
      <c r="S32" s="352">
        <f t="shared" si="16"/>
        <v>0</v>
      </c>
      <c r="T32" s="352">
        <f t="shared" si="17"/>
        <v>0</v>
      </c>
      <c r="U32" s="352">
        <f t="shared" si="18"/>
        <v>0</v>
      </c>
      <c r="V32" s="352">
        <f t="shared" si="19"/>
        <v>0</v>
      </c>
      <c r="W32" s="352">
        <f t="shared" si="20"/>
        <v>0</v>
      </c>
      <c r="X32" s="352">
        <f t="shared" si="21"/>
        <v>0</v>
      </c>
      <c r="Y32" s="352">
        <f t="shared" si="22"/>
        <v>0</v>
      </c>
      <c r="Z32" s="352">
        <f t="shared" si="23"/>
        <v>0</v>
      </c>
      <c r="AA32" s="352">
        <f t="shared" si="24"/>
        <v>0</v>
      </c>
      <c r="AB32" s="352"/>
      <c r="AC32" s="341"/>
      <c r="AD32" s="341"/>
    </row>
    <row r="33" spans="1:30">
      <c r="A33" s="344"/>
      <c r="B33" s="344"/>
      <c r="C33" s="377"/>
      <c r="D33" s="371">
        <f t="shared" si="0"/>
        <v>0</v>
      </c>
      <c r="E33" s="378"/>
      <c r="F33" s="379"/>
      <c r="G33" s="374">
        <f t="shared" si="1"/>
        <v>0</v>
      </c>
      <c r="H33" s="375">
        <f t="shared" si="2"/>
        <v>0</v>
      </c>
      <c r="I33" s="375">
        <f t="shared" si="3"/>
        <v>0</v>
      </c>
      <c r="J33" s="375">
        <f t="shared" si="4"/>
        <v>0</v>
      </c>
      <c r="K33" s="375">
        <f t="shared" si="5"/>
        <v>0</v>
      </c>
      <c r="L33" s="375">
        <f t="shared" si="6"/>
        <v>0</v>
      </c>
      <c r="M33" s="376">
        <f t="shared" si="7"/>
        <v>0</v>
      </c>
      <c r="N33" s="339"/>
      <c r="O33" s="339"/>
      <c r="Q33" s="352"/>
      <c r="R33" s="352">
        <f t="shared" si="15"/>
        <v>0</v>
      </c>
      <c r="S33" s="352">
        <f t="shared" si="16"/>
        <v>0</v>
      </c>
      <c r="T33" s="352">
        <f t="shared" si="17"/>
        <v>0</v>
      </c>
      <c r="U33" s="352">
        <f t="shared" si="18"/>
        <v>0</v>
      </c>
      <c r="V33" s="352">
        <f t="shared" si="19"/>
        <v>0</v>
      </c>
      <c r="W33" s="352">
        <f t="shared" si="20"/>
        <v>0</v>
      </c>
      <c r="X33" s="352">
        <f t="shared" si="21"/>
        <v>0</v>
      </c>
      <c r="Y33" s="352">
        <f t="shared" si="22"/>
        <v>0</v>
      </c>
      <c r="Z33" s="352">
        <f t="shared" si="23"/>
        <v>0</v>
      </c>
      <c r="AA33" s="352">
        <f t="shared" si="24"/>
        <v>0</v>
      </c>
      <c r="AB33" s="352"/>
      <c r="AC33" s="341"/>
      <c r="AD33" s="341"/>
    </row>
    <row r="34" spans="1:30">
      <c r="A34" s="344"/>
      <c r="B34" s="344"/>
      <c r="C34" s="377"/>
      <c r="D34" s="371">
        <f t="shared" si="0"/>
        <v>0</v>
      </c>
      <c r="E34" s="378"/>
      <c r="F34" s="379"/>
      <c r="G34" s="374">
        <f t="shared" si="1"/>
        <v>0</v>
      </c>
      <c r="H34" s="375">
        <f t="shared" si="2"/>
        <v>0</v>
      </c>
      <c r="I34" s="375">
        <f t="shared" si="3"/>
        <v>0</v>
      </c>
      <c r="J34" s="375">
        <f t="shared" si="4"/>
        <v>0</v>
      </c>
      <c r="K34" s="375">
        <f t="shared" si="5"/>
        <v>0</v>
      </c>
      <c r="L34" s="375">
        <f t="shared" si="6"/>
        <v>0</v>
      </c>
      <c r="M34" s="376">
        <f t="shared" si="7"/>
        <v>0</v>
      </c>
      <c r="N34" s="339"/>
      <c r="O34" s="339"/>
      <c r="Q34" s="352"/>
      <c r="R34" s="352">
        <f t="shared" si="15"/>
        <v>0</v>
      </c>
      <c r="S34" s="352">
        <f t="shared" si="16"/>
        <v>0</v>
      </c>
      <c r="T34" s="352">
        <f t="shared" si="17"/>
        <v>0</v>
      </c>
      <c r="U34" s="352">
        <f t="shared" si="18"/>
        <v>0</v>
      </c>
      <c r="V34" s="352">
        <f t="shared" si="19"/>
        <v>0</v>
      </c>
      <c r="W34" s="352">
        <f t="shared" si="20"/>
        <v>0</v>
      </c>
      <c r="X34" s="352">
        <f t="shared" si="21"/>
        <v>0</v>
      </c>
      <c r="Y34" s="352">
        <f t="shared" si="22"/>
        <v>0</v>
      </c>
      <c r="Z34" s="352">
        <f t="shared" si="23"/>
        <v>0</v>
      </c>
      <c r="AA34" s="352">
        <f t="shared" si="24"/>
        <v>0</v>
      </c>
      <c r="AB34" s="352"/>
      <c r="AC34" s="341"/>
      <c r="AD34" s="341"/>
    </row>
    <row r="35" spans="1:30" ht="14.25" thickBot="1">
      <c r="A35" s="344"/>
      <c r="B35" s="344"/>
      <c r="C35" s="401"/>
      <c r="D35" s="400">
        <f t="shared" si="0"/>
        <v>0</v>
      </c>
      <c r="E35" s="394"/>
      <c r="F35" s="395"/>
      <c r="G35" s="396">
        <f t="shared" si="1"/>
        <v>0</v>
      </c>
      <c r="H35" s="397">
        <f t="shared" si="2"/>
        <v>0</v>
      </c>
      <c r="I35" s="397">
        <f t="shared" si="3"/>
        <v>0</v>
      </c>
      <c r="J35" s="397">
        <f t="shared" si="4"/>
        <v>0</v>
      </c>
      <c r="K35" s="397">
        <f t="shared" si="5"/>
        <v>0</v>
      </c>
      <c r="L35" s="397">
        <f t="shared" si="6"/>
        <v>0</v>
      </c>
      <c r="M35" s="398">
        <f t="shared" si="7"/>
        <v>0</v>
      </c>
      <c r="N35" s="339"/>
      <c r="O35" s="339"/>
      <c r="Q35" s="352"/>
      <c r="R35" s="352">
        <f t="shared" si="15"/>
        <v>0</v>
      </c>
      <c r="S35" s="352">
        <f t="shared" si="16"/>
        <v>0</v>
      </c>
      <c r="T35" s="352">
        <f t="shared" si="17"/>
        <v>0</v>
      </c>
      <c r="U35" s="352">
        <f t="shared" si="18"/>
        <v>0</v>
      </c>
      <c r="V35" s="352">
        <f t="shared" si="19"/>
        <v>0</v>
      </c>
      <c r="W35" s="352">
        <f t="shared" si="20"/>
        <v>0</v>
      </c>
      <c r="X35" s="352">
        <f t="shared" si="21"/>
        <v>0</v>
      </c>
      <c r="Y35" s="352">
        <f t="shared" si="22"/>
        <v>0</v>
      </c>
      <c r="Z35" s="352">
        <f t="shared" si="23"/>
        <v>0</v>
      </c>
      <c r="AA35" s="352">
        <f t="shared" si="24"/>
        <v>0</v>
      </c>
      <c r="AB35" s="352"/>
      <c r="AC35" s="341"/>
      <c r="AD35" s="341"/>
    </row>
    <row r="36" spans="1:30" ht="15" thickTop="1" thickBot="1">
      <c r="A36" s="344"/>
      <c r="B36" s="344"/>
      <c r="C36" s="399"/>
      <c r="D36" s="391" t="s">
        <v>24</v>
      </c>
      <c r="E36" s="392">
        <f>SUM(E6:E35)</f>
        <v>0</v>
      </c>
      <c r="F36" s="393"/>
      <c r="G36" s="380">
        <f t="shared" ref="G36:M36" si="25">SUM(G6:G35)</f>
        <v>0</v>
      </c>
      <c r="H36" s="381">
        <f t="shared" si="25"/>
        <v>0</v>
      </c>
      <c r="I36" s="381">
        <f t="shared" si="25"/>
        <v>0</v>
      </c>
      <c r="J36" s="381">
        <f t="shared" si="25"/>
        <v>0</v>
      </c>
      <c r="K36" s="381">
        <f t="shared" si="25"/>
        <v>0</v>
      </c>
      <c r="L36" s="381">
        <f t="shared" si="25"/>
        <v>0</v>
      </c>
      <c r="M36" s="382">
        <f t="shared" si="25"/>
        <v>0</v>
      </c>
      <c r="N36" s="339"/>
      <c r="O36" s="339"/>
      <c r="Q36" s="352"/>
      <c r="R36" s="352">
        <f t="shared" si="15"/>
        <v>0</v>
      </c>
      <c r="S36" s="352">
        <f t="shared" si="16"/>
        <v>0</v>
      </c>
      <c r="T36" s="352">
        <f t="shared" si="17"/>
        <v>0</v>
      </c>
      <c r="U36" s="352">
        <f t="shared" si="18"/>
        <v>0</v>
      </c>
      <c r="V36" s="352">
        <f t="shared" si="19"/>
        <v>0</v>
      </c>
      <c r="W36" s="352">
        <f t="shared" si="20"/>
        <v>0</v>
      </c>
      <c r="X36" s="352">
        <f t="shared" si="21"/>
        <v>0</v>
      </c>
      <c r="Y36" s="352">
        <f t="shared" si="22"/>
        <v>0</v>
      </c>
      <c r="Z36" s="352">
        <f t="shared" si="23"/>
        <v>0</v>
      </c>
      <c r="AA36" s="352">
        <f t="shared" si="24"/>
        <v>0</v>
      </c>
      <c r="AB36" s="352"/>
      <c r="AC36" s="341"/>
      <c r="AD36" s="341"/>
    </row>
    <row r="37" spans="1:30">
      <c r="A37" s="344"/>
      <c r="B37" s="344"/>
      <c r="C37" s="338"/>
      <c r="D37" s="337"/>
      <c r="E37" s="337"/>
      <c r="F37" s="337"/>
      <c r="G37" s="337"/>
      <c r="H37" s="337"/>
      <c r="I37" s="337"/>
      <c r="J37" s="337"/>
      <c r="K37" s="337"/>
      <c r="L37" s="337"/>
      <c r="M37" s="337"/>
      <c r="N37" s="339"/>
      <c r="O37" s="339"/>
      <c r="Q37" s="352"/>
      <c r="R37" s="352">
        <f t="shared" si="15"/>
        <v>0</v>
      </c>
      <c r="S37" s="352">
        <f t="shared" si="16"/>
        <v>0</v>
      </c>
      <c r="T37" s="352">
        <f t="shared" si="17"/>
        <v>0</v>
      </c>
      <c r="U37" s="352">
        <f t="shared" si="18"/>
        <v>0</v>
      </c>
      <c r="V37" s="352">
        <f t="shared" si="19"/>
        <v>0</v>
      </c>
      <c r="W37" s="352">
        <f t="shared" si="20"/>
        <v>0</v>
      </c>
      <c r="X37" s="352">
        <f t="shared" si="21"/>
        <v>0</v>
      </c>
      <c r="Y37" s="352">
        <f t="shared" si="22"/>
        <v>0</v>
      </c>
      <c r="Z37" s="352">
        <f t="shared" si="23"/>
        <v>0</v>
      </c>
      <c r="AA37" s="352">
        <f t="shared" si="24"/>
        <v>0</v>
      </c>
      <c r="AB37" s="352"/>
      <c r="AC37" s="341"/>
      <c r="AD37" s="341"/>
    </row>
    <row r="38" spans="1:30" ht="14.25" thickBot="1">
      <c r="A38" s="344"/>
      <c r="B38" s="344"/>
      <c r="C38" s="384" t="s">
        <v>138</v>
      </c>
      <c r="D38" s="385"/>
      <c r="E38" s="385"/>
      <c r="F38" s="385"/>
      <c r="G38" s="385"/>
      <c r="H38" s="385"/>
      <c r="I38" s="385"/>
      <c r="J38" s="385"/>
      <c r="K38" s="385"/>
      <c r="L38" s="385"/>
      <c r="M38" s="384"/>
      <c r="N38" s="339"/>
      <c r="O38" s="339"/>
      <c r="Q38" s="352"/>
      <c r="R38" s="352">
        <f t="shared" si="15"/>
        <v>0</v>
      </c>
      <c r="S38" s="352">
        <f t="shared" si="16"/>
        <v>0</v>
      </c>
      <c r="T38" s="352">
        <f t="shared" si="17"/>
        <v>0</v>
      </c>
      <c r="U38" s="352">
        <f t="shared" si="18"/>
        <v>0</v>
      </c>
      <c r="V38" s="352">
        <f t="shared" si="19"/>
        <v>0</v>
      </c>
      <c r="W38" s="352">
        <f t="shared" si="20"/>
        <v>0</v>
      </c>
      <c r="X38" s="352">
        <f t="shared" si="21"/>
        <v>0</v>
      </c>
      <c r="Y38" s="352">
        <f t="shared" si="22"/>
        <v>0</v>
      </c>
      <c r="Z38" s="352">
        <f t="shared" si="23"/>
        <v>0</v>
      </c>
      <c r="AA38" s="352">
        <f t="shared" si="24"/>
        <v>0</v>
      </c>
      <c r="AB38" s="352"/>
      <c r="AC38" s="341"/>
      <c r="AD38" s="341"/>
    </row>
    <row r="39" spans="1:30" ht="15.75" customHeight="1" thickTop="1" thickBot="1">
      <c r="A39" s="344"/>
      <c r="B39" s="344"/>
      <c r="C39" s="386" t="s">
        <v>139</v>
      </c>
      <c r="D39" s="554" t="s">
        <v>124</v>
      </c>
      <c r="E39" s="555"/>
      <c r="F39" s="387" t="s">
        <v>140</v>
      </c>
      <c r="G39" s="387" t="s">
        <v>110</v>
      </c>
      <c r="H39" s="387" t="s">
        <v>298</v>
      </c>
      <c r="I39" s="387" t="s">
        <v>112</v>
      </c>
      <c r="J39" s="387" t="s">
        <v>264</v>
      </c>
      <c r="K39" s="387" t="s">
        <v>113</v>
      </c>
      <c r="L39" s="387" t="s">
        <v>114</v>
      </c>
      <c r="M39" s="445" t="s">
        <v>115</v>
      </c>
      <c r="N39" s="339"/>
      <c r="O39" s="339"/>
      <c r="Q39" s="352"/>
      <c r="R39" s="352">
        <f t="shared" si="15"/>
        <v>0</v>
      </c>
      <c r="S39" s="352">
        <f t="shared" si="16"/>
        <v>0</v>
      </c>
      <c r="T39" s="352">
        <f t="shared" si="17"/>
        <v>0</v>
      </c>
      <c r="U39" s="352">
        <f t="shared" si="18"/>
        <v>0</v>
      </c>
      <c r="V39" s="352">
        <f t="shared" si="19"/>
        <v>0</v>
      </c>
      <c r="W39" s="352">
        <f t="shared" si="20"/>
        <v>0</v>
      </c>
      <c r="X39" s="352">
        <f t="shared" si="21"/>
        <v>0</v>
      </c>
      <c r="Y39" s="352">
        <f t="shared" si="22"/>
        <v>0</v>
      </c>
      <c r="Z39" s="352">
        <f t="shared" si="23"/>
        <v>0</v>
      </c>
      <c r="AA39" s="352">
        <f t="shared" si="24"/>
        <v>0</v>
      </c>
      <c r="AB39" s="352"/>
      <c r="AC39" s="341"/>
      <c r="AD39" s="341"/>
    </row>
    <row r="40" spans="1:30" ht="15" customHeight="1" thickTop="1">
      <c r="A40" s="344"/>
      <c r="B40" s="344"/>
      <c r="C40" s="388">
        <v>1</v>
      </c>
      <c r="D40" s="564" t="s">
        <v>141</v>
      </c>
      <c r="E40" s="565"/>
      <c r="F40" s="446"/>
      <c r="G40" s="447">
        <v>42.5</v>
      </c>
      <c r="H40" s="447">
        <v>2.25</v>
      </c>
      <c r="I40" s="447" t="s">
        <v>142</v>
      </c>
      <c r="J40" s="447">
        <v>2.25</v>
      </c>
      <c r="K40" s="447">
        <v>1.75</v>
      </c>
      <c r="L40" s="447">
        <v>1.75</v>
      </c>
      <c r="M40" s="448">
        <v>0.75</v>
      </c>
      <c r="N40" s="339"/>
      <c r="O40" s="339"/>
      <c r="Q40" s="352"/>
      <c r="R40" s="352">
        <f t="shared" si="15"/>
        <v>0</v>
      </c>
      <c r="S40" s="352">
        <f t="shared" si="16"/>
        <v>0</v>
      </c>
      <c r="T40" s="352">
        <f t="shared" si="17"/>
        <v>0</v>
      </c>
      <c r="U40" s="352">
        <f t="shared" si="18"/>
        <v>0</v>
      </c>
      <c r="V40" s="352">
        <f t="shared" si="19"/>
        <v>0</v>
      </c>
      <c r="W40" s="352">
        <f t="shared" si="20"/>
        <v>0</v>
      </c>
      <c r="X40" s="352">
        <f t="shared" si="21"/>
        <v>0</v>
      </c>
      <c r="Y40" s="352">
        <f t="shared" si="22"/>
        <v>0</v>
      </c>
      <c r="Z40" s="352">
        <f t="shared" si="23"/>
        <v>0</v>
      </c>
      <c r="AA40" s="352">
        <f t="shared" si="24"/>
        <v>0</v>
      </c>
      <c r="AB40" s="352"/>
      <c r="AC40" s="341"/>
      <c r="AD40" s="341"/>
    </row>
    <row r="41" spans="1:30">
      <c r="A41" s="344"/>
      <c r="B41" s="344"/>
      <c r="C41" s="388">
        <v>2</v>
      </c>
      <c r="D41" s="550" t="s">
        <v>300</v>
      </c>
      <c r="E41" s="551"/>
      <c r="F41" s="449"/>
      <c r="G41" s="449">
        <v>42.5</v>
      </c>
      <c r="H41" s="449">
        <v>3.5</v>
      </c>
      <c r="I41" s="450" t="s">
        <v>144</v>
      </c>
      <c r="J41" s="449">
        <v>5.5</v>
      </c>
      <c r="K41" s="449">
        <v>1.75</v>
      </c>
      <c r="L41" s="449">
        <v>4.5</v>
      </c>
      <c r="M41" s="451">
        <v>1.25</v>
      </c>
      <c r="N41" s="339"/>
      <c r="O41" s="339"/>
      <c r="Q41" s="352"/>
      <c r="R41" s="352">
        <f t="shared" si="15"/>
        <v>0</v>
      </c>
      <c r="S41" s="352">
        <f t="shared" si="16"/>
        <v>0</v>
      </c>
      <c r="T41" s="352">
        <f t="shared" si="17"/>
        <v>0</v>
      </c>
      <c r="U41" s="352">
        <f t="shared" si="18"/>
        <v>0</v>
      </c>
      <c r="V41" s="352">
        <f t="shared" si="19"/>
        <v>0</v>
      </c>
      <c r="W41" s="352">
        <f t="shared" si="20"/>
        <v>0</v>
      </c>
      <c r="X41" s="352">
        <f t="shared" si="21"/>
        <v>0</v>
      </c>
      <c r="Y41" s="352">
        <f t="shared" si="22"/>
        <v>0</v>
      </c>
      <c r="Z41" s="352">
        <f t="shared" si="23"/>
        <v>0</v>
      </c>
      <c r="AA41" s="352">
        <f t="shared" si="24"/>
        <v>0</v>
      </c>
      <c r="AB41" s="352"/>
      <c r="AC41" s="341"/>
      <c r="AD41" s="341"/>
    </row>
    <row r="42" spans="1:30">
      <c r="A42" s="344"/>
      <c r="B42" s="344"/>
      <c r="C42" s="388">
        <v>3</v>
      </c>
      <c r="D42" s="550" t="s">
        <v>299</v>
      </c>
      <c r="E42" s="551"/>
      <c r="F42" s="449"/>
      <c r="G42" s="449">
        <v>37.5</v>
      </c>
      <c r="H42" s="449">
        <v>5.5</v>
      </c>
      <c r="I42" s="450" t="s">
        <v>146</v>
      </c>
      <c r="J42" s="449">
        <v>6.5</v>
      </c>
      <c r="K42" s="449">
        <v>3.5</v>
      </c>
      <c r="L42" s="449">
        <v>12.5</v>
      </c>
      <c r="M42" s="451">
        <v>1.25</v>
      </c>
      <c r="N42" s="339"/>
      <c r="O42" s="339"/>
      <c r="Q42" s="352"/>
      <c r="R42" s="352">
        <f t="shared" si="15"/>
        <v>0</v>
      </c>
      <c r="S42" s="352">
        <f t="shared" si="16"/>
        <v>0</v>
      </c>
      <c r="T42" s="352">
        <f t="shared" si="17"/>
        <v>0</v>
      </c>
      <c r="U42" s="352">
        <f t="shared" si="18"/>
        <v>0</v>
      </c>
      <c r="V42" s="352">
        <f t="shared" si="19"/>
        <v>0</v>
      </c>
      <c r="W42" s="352">
        <f t="shared" si="20"/>
        <v>0</v>
      </c>
      <c r="X42" s="352">
        <f t="shared" si="21"/>
        <v>0</v>
      </c>
      <c r="Y42" s="352">
        <f t="shared" si="22"/>
        <v>0</v>
      </c>
      <c r="Z42" s="352">
        <f t="shared" si="23"/>
        <v>0</v>
      </c>
      <c r="AA42" s="352">
        <f t="shared" si="24"/>
        <v>0</v>
      </c>
      <c r="AB42" s="352"/>
      <c r="AC42" s="341"/>
      <c r="AD42" s="341"/>
    </row>
    <row r="43" spans="1:30">
      <c r="A43" s="344"/>
      <c r="B43" s="344"/>
      <c r="C43" s="388">
        <v>4</v>
      </c>
      <c r="D43" s="550" t="s">
        <v>147</v>
      </c>
      <c r="E43" s="551"/>
      <c r="F43" s="449"/>
      <c r="G43" s="449">
        <v>42.5</v>
      </c>
      <c r="H43" s="449">
        <v>0.75</v>
      </c>
      <c r="I43" s="450" t="s">
        <v>148</v>
      </c>
      <c r="J43" s="449">
        <v>0.2</v>
      </c>
      <c r="K43" s="449">
        <v>2.25</v>
      </c>
      <c r="L43" s="449">
        <v>0.5</v>
      </c>
      <c r="M43" s="451">
        <v>0.2</v>
      </c>
      <c r="N43" s="339"/>
      <c r="O43" s="339"/>
      <c r="Q43" s="352"/>
      <c r="R43" s="352"/>
      <c r="S43" s="352"/>
      <c r="T43" s="352"/>
      <c r="U43" s="352"/>
      <c r="V43" s="352"/>
      <c r="W43" s="352"/>
      <c r="X43" s="352"/>
      <c r="Y43" s="352"/>
      <c r="Z43" s="352"/>
      <c r="AA43" s="352"/>
      <c r="AB43" s="352"/>
      <c r="AC43" s="341"/>
      <c r="AD43" s="341"/>
    </row>
    <row r="44" spans="1:30">
      <c r="A44" s="337"/>
      <c r="B44" s="337"/>
      <c r="C44" s="388">
        <v>5</v>
      </c>
      <c r="D44" s="550" t="s">
        <v>149</v>
      </c>
      <c r="E44" s="551"/>
      <c r="F44" s="449"/>
      <c r="G44" s="449">
        <v>37.5</v>
      </c>
      <c r="H44" s="449">
        <v>0.75</v>
      </c>
      <c r="I44" s="450" t="s">
        <v>150</v>
      </c>
      <c r="J44" s="449">
        <v>0.35</v>
      </c>
      <c r="K44" s="449">
        <v>2.25</v>
      </c>
      <c r="L44" s="449">
        <v>0.5</v>
      </c>
      <c r="M44" s="451">
        <v>0.2</v>
      </c>
      <c r="N44" s="339"/>
      <c r="O44" s="339"/>
      <c r="Q44" s="352"/>
      <c r="R44" s="352"/>
      <c r="S44" s="352"/>
      <c r="T44" s="352"/>
      <c r="U44" s="352"/>
      <c r="V44" s="352"/>
      <c r="W44" s="352"/>
      <c r="X44" s="352"/>
      <c r="Y44" s="352"/>
      <c r="Z44" s="352"/>
      <c r="AA44" s="352"/>
      <c r="AB44" s="352"/>
      <c r="AC44" s="341"/>
      <c r="AD44" s="341"/>
    </row>
    <row r="45" spans="1:30">
      <c r="A45" s="337"/>
      <c r="B45" s="337"/>
      <c r="C45" s="388">
        <v>6</v>
      </c>
      <c r="D45" s="550" t="s">
        <v>151</v>
      </c>
      <c r="E45" s="551"/>
      <c r="F45" s="449"/>
      <c r="G45" s="449">
        <v>37.5</v>
      </c>
      <c r="H45" s="449">
        <v>0.4</v>
      </c>
      <c r="I45" s="450" t="s">
        <v>152</v>
      </c>
      <c r="J45" s="449">
        <v>0.2</v>
      </c>
      <c r="K45" s="449">
        <v>0.5</v>
      </c>
      <c r="L45" s="449">
        <v>0.1</v>
      </c>
      <c r="M45" s="451">
        <v>0.1</v>
      </c>
      <c r="N45" s="339"/>
      <c r="O45" s="339"/>
      <c r="Q45" s="352"/>
      <c r="R45" s="352"/>
      <c r="S45" s="352"/>
      <c r="T45" s="352"/>
      <c r="U45" s="352"/>
      <c r="V45" s="352"/>
      <c r="W45" s="352"/>
      <c r="X45" s="352"/>
      <c r="Y45" s="352"/>
      <c r="Z45" s="352"/>
      <c r="AA45" s="352"/>
      <c r="AB45" s="352"/>
      <c r="AC45" s="341"/>
      <c r="AD45" s="341"/>
    </row>
    <row r="46" spans="1:30">
      <c r="A46" s="337"/>
      <c r="B46" s="337"/>
      <c r="C46" s="388">
        <v>7</v>
      </c>
      <c r="D46" s="550" t="s">
        <v>153</v>
      </c>
      <c r="E46" s="551"/>
      <c r="F46" s="449"/>
      <c r="G46" s="449">
        <v>45</v>
      </c>
      <c r="H46" s="449">
        <v>2.25</v>
      </c>
      <c r="I46" s="447" t="s">
        <v>154</v>
      </c>
      <c r="J46" s="449">
        <v>1.25</v>
      </c>
      <c r="K46" s="449">
        <v>1.25</v>
      </c>
      <c r="L46" s="449"/>
      <c r="M46" s="451"/>
      <c r="N46" s="339"/>
      <c r="O46" s="339"/>
      <c r="Q46" s="352"/>
      <c r="R46" s="352"/>
      <c r="S46" s="352"/>
      <c r="T46" s="352"/>
      <c r="U46" s="352"/>
      <c r="V46" s="352"/>
      <c r="W46" s="352"/>
      <c r="X46" s="352"/>
      <c r="Y46" s="352"/>
      <c r="Z46" s="352"/>
      <c r="AA46" s="352"/>
      <c r="AB46" s="352"/>
      <c r="AC46" s="341"/>
      <c r="AD46" s="341"/>
    </row>
    <row r="47" spans="1:30">
      <c r="A47" s="337"/>
      <c r="B47" s="337"/>
      <c r="C47" s="388">
        <v>8</v>
      </c>
      <c r="D47" s="550" t="s">
        <v>301</v>
      </c>
      <c r="E47" s="551"/>
      <c r="F47" s="449"/>
      <c r="G47" s="449">
        <v>47.5</v>
      </c>
      <c r="H47" s="449">
        <v>2.5</v>
      </c>
      <c r="I47" s="447" t="s">
        <v>156</v>
      </c>
      <c r="J47" s="449">
        <v>4.5</v>
      </c>
      <c r="K47" s="449">
        <v>1.75</v>
      </c>
      <c r="L47" s="449"/>
      <c r="M47" s="451"/>
      <c r="N47" s="339"/>
      <c r="O47" s="339"/>
      <c r="Q47" s="341"/>
      <c r="R47" s="341"/>
      <c r="S47" s="341"/>
      <c r="T47" s="341"/>
      <c r="U47" s="341"/>
      <c r="V47" s="341"/>
      <c r="W47" s="341"/>
      <c r="X47" s="341"/>
      <c r="Y47" s="341"/>
      <c r="Z47" s="341"/>
      <c r="AA47" s="341"/>
      <c r="AB47" s="341"/>
      <c r="AC47" s="341"/>
      <c r="AD47" s="341"/>
    </row>
    <row r="48" spans="1:30">
      <c r="A48" s="337"/>
      <c r="B48" s="337"/>
      <c r="C48" s="388">
        <v>9</v>
      </c>
      <c r="D48" s="550" t="s">
        <v>157</v>
      </c>
      <c r="E48" s="551"/>
      <c r="F48" s="449"/>
      <c r="G48" s="449">
        <v>47.5</v>
      </c>
      <c r="H48" s="449">
        <v>6</v>
      </c>
      <c r="I48" s="450" t="s">
        <v>158</v>
      </c>
      <c r="J48" s="449">
        <v>2.5</v>
      </c>
      <c r="K48" s="449">
        <v>1.75</v>
      </c>
      <c r="L48" s="449"/>
      <c r="M48" s="451"/>
      <c r="N48" s="339"/>
      <c r="O48" s="339"/>
      <c r="Q48" s="341"/>
    </row>
    <row r="49" spans="1:17">
      <c r="A49" s="337"/>
      <c r="B49" s="337"/>
      <c r="C49" s="388">
        <v>10</v>
      </c>
      <c r="D49" s="550" t="s">
        <v>159</v>
      </c>
      <c r="E49" s="551"/>
      <c r="F49" s="449"/>
      <c r="G49" s="449">
        <v>47.5</v>
      </c>
      <c r="H49" s="449">
        <v>7.5</v>
      </c>
      <c r="I49" s="450" t="s">
        <v>160</v>
      </c>
      <c r="J49" s="449">
        <v>1.75</v>
      </c>
      <c r="K49" s="449">
        <v>2.25</v>
      </c>
      <c r="L49" s="449"/>
      <c r="M49" s="451"/>
      <c r="N49" s="339"/>
      <c r="O49" s="339"/>
      <c r="Q49" s="341"/>
    </row>
    <row r="50" spans="1:17">
      <c r="A50" s="337"/>
      <c r="B50" s="337"/>
      <c r="C50" s="388">
        <v>11</v>
      </c>
      <c r="D50" s="550" t="s">
        <v>161</v>
      </c>
      <c r="E50" s="551"/>
      <c r="F50" s="449"/>
      <c r="G50" s="449">
        <v>47.5</v>
      </c>
      <c r="H50" s="449">
        <v>7.5</v>
      </c>
      <c r="I50" s="450" t="s">
        <v>160</v>
      </c>
      <c r="J50" s="449">
        <v>0.75</v>
      </c>
      <c r="K50" s="449">
        <v>0.1</v>
      </c>
      <c r="L50" s="449"/>
      <c r="M50" s="451"/>
      <c r="N50" s="339"/>
      <c r="O50" s="339"/>
      <c r="Q50" s="341"/>
    </row>
    <row r="51" spans="1:17">
      <c r="A51" s="337"/>
      <c r="B51" s="337"/>
      <c r="C51" s="388">
        <v>12</v>
      </c>
      <c r="D51" s="550" t="s">
        <v>162</v>
      </c>
      <c r="E51" s="551"/>
      <c r="F51" s="449"/>
      <c r="G51" s="449">
        <v>47.5</v>
      </c>
      <c r="H51" s="449">
        <v>4.5</v>
      </c>
      <c r="I51" s="450" t="s">
        <v>163</v>
      </c>
      <c r="J51" s="449">
        <v>17.5</v>
      </c>
      <c r="K51" s="449">
        <v>0.1</v>
      </c>
      <c r="L51" s="449"/>
      <c r="M51" s="451"/>
      <c r="N51" s="339"/>
      <c r="O51" s="339"/>
      <c r="Q51" s="341"/>
    </row>
    <row r="52" spans="1:17">
      <c r="A52" s="337"/>
      <c r="B52" s="337"/>
      <c r="C52" s="388">
        <v>13</v>
      </c>
      <c r="D52" s="550" t="s">
        <v>164</v>
      </c>
      <c r="E52" s="551"/>
      <c r="F52" s="449"/>
      <c r="G52" s="449">
        <v>47.5</v>
      </c>
      <c r="H52" s="449">
        <v>5.5</v>
      </c>
      <c r="I52" s="450" t="s">
        <v>160</v>
      </c>
      <c r="J52" s="449">
        <v>0.75</v>
      </c>
      <c r="K52" s="449">
        <v>0.75</v>
      </c>
      <c r="L52" s="449"/>
      <c r="M52" s="451"/>
      <c r="N52" s="339"/>
      <c r="O52" s="339"/>
      <c r="Q52" s="341"/>
    </row>
    <row r="53" spans="1:17">
      <c r="A53" s="337"/>
      <c r="B53" s="337"/>
      <c r="C53" s="388">
        <v>14</v>
      </c>
      <c r="D53" s="550" t="s">
        <v>165</v>
      </c>
      <c r="E53" s="551"/>
      <c r="F53" s="449"/>
      <c r="G53" s="449">
        <v>42.5</v>
      </c>
      <c r="H53" s="449">
        <v>1.75</v>
      </c>
      <c r="I53" s="447" t="s">
        <v>154</v>
      </c>
      <c r="J53" s="449">
        <v>0.5</v>
      </c>
      <c r="K53" s="449">
        <v>2.25</v>
      </c>
      <c r="L53" s="449"/>
      <c r="M53" s="451"/>
      <c r="N53" s="339"/>
      <c r="O53" s="339"/>
      <c r="Q53" s="341"/>
    </row>
    <row r="54" spans="1:17">
      <c r="A54" s="337"/>
      <c r="B54" s="337"/>
      <c r="C54" s="388">
        <v>15</v>
      </c>
      <c r="D54" s="550" t="s">
        <v>166</v>
      </c>
      <c r="E54" s="551"/>
      <c r="F54" s="449"/>
      <c r="G54" s="449">
        <v>47.5</v>
      </c>
      <c r="H54" s="449">
        <v>2.75</v>
      </c>
      <c r="I54" s="447" t="s">
        <v>142</v>
      </c>
      <c r="J54" s="449">
        <v>0.1</v>
      </c>
      <c r="K54" s="449">
        <v>0.1</v>
      </c>
      <c r="L54" s="449"/>
      <c r="M54" s="451"/>
      <c r="N54" s="339"/>
      <c r="O54" s="339"/>
      <c r="Q54" s="341"/>
    </row>
    <row r="55" spans="1:17">
      <c r="A55" s="337"/>
      <c r="B55" s="337"/>
      <c r="C55" s="388">
        <v>16</v>
      </c>
      <c r="D55" s="550" t="s">
        <v>167</v>
      </c>
      <c r="E55" s="551"/>
      <c r="F55" s="449"/>
      <c r="G55" s="449">
        <v>47.5</v>
      </c>
      <c r="H55" s="449">
        <v>2.75</v>
      </c>
      <c r="I55" s="447" t="s">
        <v>142</v>
      </c>
      <c r="J55" s="449">
        <v>1.75</v>
      </c>
      <c r="K55" s="449">
        <v>2.75</v>
      </c>
      <c r="L55" s="449"/>
      <c r="M55" s="451"/>
      <c r="N55" s="339"/>
      <c r="O55" s="339"/>
      <c r="Q55" s="341"/>
    </row>
    <row r="56" spans="1:17">
      <c r="A56" s="337"/>
      <c r="B56" s="337"/>
      <c r="C56" s="388">
        <v>17</v>
      </c>
      <c r="D56" s="550" t="s">
        <v>168</v>
      </c>
      <c r="E56" s="551"/>
      <c r="F56" s="449"/>
      <c r="G56" s="449">
        <v>51</v>
      </c>
      <c r="H56" s="449">
        <v>5.0199999999999996</v>
      </c>
      <c r="I56" s="447"/>
      <c r="J56" s="449">
        <v>0.83</v>
      </c>
      <c r="K56" s="449">
        <v>0.8</v>
      </c>
      <c r="L56" s="449">
        <v>0.73</v>
      </c>
      <c r="M56" s="451">
        <v>0.27</v>
      </c>
      <c r="N56" s="339"/>
      <c r="O56" s="339"/>
      <c r="Q56" s="341"/>
    </row>
    <row r="57" spans="1:17">
      <c r="A57" s="337"/>
      <c r="B57" s="337"/>
      <c r="C57" s="388">
        <v>18</v>
      </c>
      <c r="D57" s="550" t="s">
        <v>169</v>
      </c>
      <c r="E57" s="551"/>
      <c r="F57" s="449"/>
      <c r="G57" s="449">
        <v>51.5</v>
      </c>
      <c r="H57" s="449">
        <v>3.72</v>
      </c>
      <c r="I57" s="447"/>
      <c r="J57" s="449">
        <v>0.48</v>
      </c>
      <c r="K57" s="449">
        <v>1.01</v>
      </c>
      <c r="L57" s="449">
        <v>0.73</v>
      </c>
      <c r="M57" s="451">
        <v>0.26</v>
      </c>
      <c r="N57" s="339"/>
      <c r="O57" s="339"/>
      <c r="Q57" s="341"/>
    </row>
    <row r="58" spans="1:17">
      <c r="A58" s="337"/>
      <c r="B58" s="337"/>
      <c r="C58" s="388">
        <v>19</v>
      </c>
      <c r="D58" s="550" t="s">
        <v>170</v>
      </c>
      <c r="E58" s="551"/>
      <c r="F58" s="449"/>
      <c r="G58" s="449">
        <v>50</v>
      </c>
      <c r="H58" s="449">
        <v>4.54</v>
      </c>
      <c r="I58" s="447"/>
      <c r="J58" s="449">
        <v>0.65</v>
      </c>
      <c r="K58" s="449">
        <v>0.36</v>
      </c>
      <c r="L58" s="449">
        <v>0.77</v>
      </c>
      <c r="M58" s="451">
        <v>0.28000000000000003</v>
      </c>
      <c r="N58" s="339"/>
      <c r="O58" s="339"/>
      <c r="Q58" s="341"/>
    </row>
    <row r="59" spans="1:17">
      <c r="A59" s="337"/>
      <c r="B59" s="337"/>
      <c r="C59" s="388">
        <v>20</v>
      </c>
      <c r="D59" s="550" t="s">
        <v>171</v>
      </c>
      <c r="E59" s="551"/>
      <c r="F59" s="449"/>
      <c r="G59" s="449">
        <v>50</v>
      </c>
      <c r="H59" s="449">
        <v>4.5</v>
      </c>
      <c r="I59" s="450" t="s">
        <v>172</v>
      </c>
      <c r="J59" s="449">
        <v>1.1000000000000001</v>
      </c>
      <c r="K59" s="449">
        <v>1.25</v>
      </c>
      <c r="L59" s="449">
        <v>0.6</v>
      </c>
      <c r="M59" s="451">
        <v>0.3</v>
      </c>
      <c r="N59" s="339"/>
      <c r="O59" s="339"/>
      <c r="Q59" s="341"/>
    </row>
    <row r="60" spans="1:17">
      <c r="A60" s="337"/>
      <c r="B60" s="337"/>
      <c r="C60" s="388">
        <v>21</v>
      </c>
      <c r="D60" s="550" t="s">
        <v>173</v>
      </c>
      <c r="E60" s="551"/>
      <c r="F60" s="449"/>
      <c r="G60" s="449">
        <f>(30+41.8)/2</f>
        <v>35.9</v>
      </c>
      <c r="H60" s="449">
        <f>(6.64+8.66)/2</f>
        <v>7.65</v>
      </c>
      <c r="I60" s="447"/>
      <c r="J60" s="449">
        <f>(1.35+3.19)/2</f>
        <v>2.27</v>
      </c>
      <c r="K60" s="449">
        <f>(0.98+2.51)/2</f>
        <v>1.7449999999999999</v>
      </c>
      <c r="L60" s="449"/>
      <c r="M60" s="451"/>
      <c r="N60" s="339"/>
      <c r="O60" s="339"/>
      <c r="Q60" s="341"/>
    </row>
    <row r="61" spans="1:17">
      <c r="A61" s="337"/>
      <c r="B61" s="337"/>
      <c r="C61" s="388">
        <v>22</v>
      </c>
      <c r="D61" s="550" t="s">
        <v>291</v>
      </c>
      <c r="E61" s="551"/>
      <c r="F61" s="449"/>
      <c r="G61" s="449">
        <v>32.9</v>
      </c>
      <c r="H61" s="449">
        <f>(5+7.22)/2</f>
        <v>6.1099999999999994</v>
      </c>
      <c r="I61" s="447"/>
      <c r="J61" s="449">
        <f>(1.58+3.41)/2</f>
        <v>2.4950000000000001</v>
      </c>
      <c r="K61" s="449">
        <v>1.69</v>
      </c>
      <c r="L61" s="449"/>
      <c r="M61" s="451"/>
      <c r="N61" s="339"/>
      <c r="O61" s="339"/>
      <c r="Q61" s="341"/>
    </row>
    <row r="62" spans="1:17">
      <c r="A62" s="337"/>
      <c r="B62" s="337"/>
      <c r="C62" s="388">
        <v>23</v>
      </c>
      <c r="D62" s="550" t="s">
        <v>174</v>
      </c>
      <c r="E62" s="551"/>
      <c r="F62" s="449"/>
      <c r="G62" s="449">
        <v>47.5</v>
      </c>
      <c r="H62" s="449">
        <v>8.5</v>
      </c>
      <c r="I62" s="450" t="s">
        <v>160</v>
      </c>
      <c r="J62" s="449">
        <v>9</v>
      </c>
      <c r="K62" s="449"/>
      <c r="L62" s="449"/>
      <c r="M62" s="451"/>
      <c r="N62" s="339"/>
      <c r="O62" s="339"/>
      <c r="Q62" s="341"/>
    </row>
    <row r="63" spans="1:17">
      <c r="A63" s="337"/>
      <c r="B63" s="337"/>
      <c r="C63" s="388">
        <v>24</v>
      </c>
      <c r="D63" s="550" t="s">
        <v>175</v>
      </c>
      <c r="E63" s="551"/>
      <c r="F63" s="449"/>
      <c r="G63" s="449">
        <v>47.5</v>
      </c>
      <c r="H63" s="449">
        <v>8.5</v>
      </c>
      <c r="I63" s="450" t="s">
        <v>160</v>
      </c>
      <c r="J63" s="449">
        <v>2.25</v>
      </c>
      <c r="K63" s="449"/>
      <c r="L63" s="449"/>
      <c r="M63" s="451"/>
      <c r="N63" s="339"/>
      <c r="O63" s="339"/>
      <c r="Q63" s="341"/>
    </row>
    <row r="64" spans="1:17">
      <c r="A64" s="337"/>
      <c r="B64" s="337"/>
      <c r="C64" s="388">
        <v>25</v>
      </c>
      <c r="D64" s="550" t="s">
        <v>176</v>
      </c>
      <c r="E64" s="551"/>
      <c r="F64" s="449"/>
      <c r="G64" s="449">
        <f>(15.9+25.5)/2</f>
        <v>20.7</v>
      </c>
      <c r="H64" s="449">
        <f>(1.32+6.9)/2</f>
        <v>4.1100000000000003</v>
      </c>
      <c r="I64" s="447"/>
      <c r="J64" s="449">
        <f>(18.32+27.07)/2</f>
        <v>22.695</v>
      </c>
      <c r="K64" s="449">
        <v>0.12</v>
      </c>
      <c r="L64" s="449"/>
      <c r="M64" s="451"/>
      <c r="N64" s="339"/>
      <c r="O64" s="339"/>
      <c r="Q64" s="341"/>
    </row>
    <row r="65" spans="1:17">
      <c r="A65" s="337"/>
      <c r="B65" s="337"/>
      <c r="C65" s="388">
        <v>26</v>
      </c>
      <c r="D65" s="550" t="s">
        <v>177</v>
      </c>
      <c r="E65" s="551"/>
      <c r="F65" s="449"/>
      <c r="G65" s="449">
        <v>10.7</v>
      </c>
      <c r="H65" s="449">
        <f>(2.64+4.59)/2</f>
        <v>3.6150000000000002</v>
      </c>
      <c r="I65" s="447"/>
      <c r="J65" s="449">
        <f>(19.37+27.27)/2</f>
        <v>23.32</v>
      </c>
      <c r="K65" s="449">
        <v>7.0000000000000007E-2</v>
      </c>
      <c r="L65" s="449"/>
      <c r="M65" s="451"/>
      <c r="N65" s="339"/>
      <c r="O65" s="339"/>
      <c r="Q65" s="341"/>
    </row>
    <row r="66" spans="1:17">
      <c r="A66" s="337"/>
      <c r="B66" s="337"/>
      <c r="C66" s="388">
        <v>27</v>
      </c>
      <c r="D66" s="550" t="s">
        <v>178</v>
      </c>
      <c r="E66" s="551"/>
      <c r="F66" s="449"/>
      <c r="G66" s="449">
        <f>(34.6+35.7)/2</f>
        <v>35.150000000000006</v>
      </c>
      <c r="H66" s="449">
        <f>(6.35+12.87)/2</f>
        <v>9.61</v>
      </c>
      <c r="I66" s="447"/>
      <c r="J66" s="449">
        <v>0.24</v>
      </c>
      <c r="K66" s="449">
        <v>0.03</v>
      </c>
      <c r="L66" s="449"/>
      <c r="M66" s="451"/>
      <c r="N66" s="339"/>
      <c r="O66" s="339"/>
      <c r="Q66" s="341"/>
    </row>
    <row r="67" spans="1:17">
      <c r="A67" s="337"/>
      <c r="B67" s="337"/>
      <c r="C67" s="388">
        <v>28</v>
      </c>
      <c r="D67" s="550" t="s">
        <v>179</v>
      </c>
      <c r="E67" s="551"/>
      <c r="F67" s="449"/>
      <c r="G67" s="449">
        <v>47.5</v>
      </c>
      <c r="H67" s="449">
        <v>8.5</v>
      </c>
      <c r="I67" s="450" t="s">
        <v>160</v>
      </c>
      <c r="J67" s="449">
        <v>4.5</v>
      </c>
      <c r="K67" s="449"/>
      <c r="L67" s="449"/>
      <c r="M67" s="451"/>
      <c r="N67" s="339"/>
      <c r="O67" s="339"/>
      <c r="Q67" s="341"/>
    </row>
    <row r="68" spans="1:17">
      <c r="A68" s="337"/>
      <c r="B68" s="337"/>
      <c r="C68" s="388">
        <v>29</v>
      </c>
      <c r="D68" s="550" t="s">
        <v>180</v>
      </c>
      <c r="E68" s="551"/>
      <c r="F68" s="449"/>
      <c r="G68" s="449">
        <v>37.5</v>
      </c>
      <c r="H68" s="449">
        <v>6.5</v>
      </c>
      <c r="I68" s="450" t="s">
        <v>160</v>
      </c>
      <c r="J68" s="449">
        <v>37.5</v>
      </c>
      <c r="K68" s="449">
        <v>0.5</v>
      </c>
      <c r="L68" s="449"/>
      <c r="M68" s="451"/>
      <c r="N68" s="339"/>
      <c r="O68" s="339"/>
      <c r="Q68" s="341"/>
    </row>
    <row r="69" spans="1:17">
      <c r="A69" s="337"/>
      <c r="B69" s="337"/>
      <c r="C69" s="388">
        <v>30</v>
      </c>
      <c r="D69" s="550" t="s">
        <v>181</v>
      </c>
      <c r="E69" s="551"/>
      <c r="F69" s="449"/>
      <c r="G69" s="449">
        <v>37.5</v>
      </c>
      <c r="H69" s="449">
        <v>3.75</v>
      </c>
      <c r="I69" s="450" t="s">
        <v>163</v>
      </c>
      <c r="J69" s="449">
        <v>1</v>
      </c>
      <c r="K69" s="449">
        <v>1</v>
      </c>
      <c r="L69" s="449"/>
      <c r="M69" s="451"/>
      <c r="N69" s="339"/>
      <c r="O69" s="339"/>
      <c r="Q69" s="341"/>
    </row>
    <row r="70" spans="1:17">
      <c r="A70" s="337"/>
      <c r="B70" s="337"/>
      <c r="C70" s="388">
        <v>31</v>
      </c>
      <c r="D70" s="550" t="s">
        <v>182</v>
      </c>
      <c r="E70" s="551"/>
      <c r="F70" s="449"/>
      <c r="G70" s="449">
        <v>47.5</v>
      </c>
      <c r="H70" s="449">
        <v>8.5</v>
      </c>
      <c r="I70" s="450" t="s">
        <v>160</v>
      </c>
      <c r="J70" s="449">
        <v>1.75</v>
      </c>
      <c r="K70" s="449">
        <v>1.25</v>
      </c>
      <c r="L70" s="449"/>
      <c r="M70" s="451"/>
      <c r="N70" s="339"/>
      <c r="O70" s="339"/>
      <c r="Q70" s="341"/>
    </row>
    <row r="71" spans="1:17">
      <c r="A71" s="337"/>
      <c r="B71" s="337"/>
      <c r="C71" s="388">
        <v>32</v>
      </c>
      <c r="D71" s="550" t="s">
        <v>183</v>
      </c>
      <c r="E71" s="551"/>
      <c r="F71" s="449"/>
      <c r="G71" s="449">
        <v>47.5</v>
      </c>
      <c r="H71" s="449">
        <v>8.5</v>
      </c>
      <c r="I71" s="450" t="s">
        <v>160</v>
      </c>
      <c r="J71" s="449">
        <v>0.75</v>
      </c>
      <c r="K71" s="449">
        <v>0.75</v>
      </c>
      <c r="L71" s="449"/>
      <c r="M71" s="451"/>
      <c r="N71" s="339"/>
      <c r="O71" s="339"/>
      <c r="Q71" s="341"/>
    </row>
    <row r="72" spans="1:17">
      <c r="A72" s="337"/>
      <c r="B72" s="337"/>
      <c r="C72" s="388">
        <v>33</v>
      </c>
      <c r="D72" s="550" t="s">
        <v>184</v>
      </c>
      <c r="E72" s="551"/>
      <c r="F72" s="449"/>
      <c r="G72" s="449">
        <v>47.5</v>
      </c>
      <c r="H72" s="449">
        <v>5.25</v>
      </c>
      <c r="I72" s="450" t="s">
        <v>163</v>
      </c>
      <c r="J72" s="449">
        <v>0.1</v>
      </c>
      <c r="K72" s="449">
        <v>0.2</v>
      </c>
      <c r="L72" s="449"/>
      <c r="M72" s="451"/>
      <c r="N72" s="339"/>
      <c r="O72" s="339"/>
      <c r="Q72" s="341"/>
    </row>
    <row r="73" spans="1:17">
      <c r="A73" s="337"/>
      <c r="B73" s="337"/>
      <c r="C73" s="388">
        <v>34</v>
      </c>
      <c r="D73" s="550" t="s">
        <v>306</v>
      </c>
      <c r="E73" s="551"/>
      <c r="F73" s="449"/>
      <c r="G73" s="449">
        <v>36.799999999999997</v>
      </c>
      <c r="H73" s="449">
        <f>(4.55+14.18)/2</f>
        <v>9.3650000000000002</v>
      </c>
      <c r="I73" s="447"/>
      <c r="J73" s="449">
        <f>(0.29+2.2)/2</f>
        <v>1.2450000000000001</v>
      </c>
      <c r="K73" s="449">
        <v>0.61</v>
      </c>
      <c r="L73" s="449"/>
      <c r="M73" s="451"/>
      <c r="N73" s="339"/>
      <c r="O73" s="339"/>
      <c r="Q73" s="341"/>
    </row>
    <row r="74" spans="1:17">
      <c r="A74" s="337"/>
      <c r="B74" s="337"/>
      <c r="C74" s="388">
        <v>35</v>
      </c>
      <c r="D74" s="550" t="s">
        <v>186</v>
      </c>
      <c r="E74" s="551"/>
      <c r="F74" s="449"/>
      <c r="G74" s="449">
        <f>(26.9+45.2)/2</f>
        <v>36.049999999999997</v>
      </c>
      <c r="H74" s="449">
        <f>(5.05+10.6)/2</f>
        <v>7.8249999999999993</v>
      </c>
      <c r="I74" s="447"/>
      <c r="J74" s="449">
        <f>(0.4+6.6)/2</f>
        <v>3.5</v>
      </c>
      <c r="K74" s="449">
        <f>(0.3+10.7)/2</f>
        <v>5.5</v>
      </c>
      <c r="L74" s="449"/>
      <c r="M74" s="451"/>
      <c r="N74" s="339"/>
      <c r="O74" s="339"/>
      <c r="Q74" s="341"/>
    </row>
    <row r="75" spans="1:17">
      <c r="A75" s="337"/>
      <c r="B75" s="337"/>
      <c r="C75" s="388">
        <v>36</v>
      </c>
      <c r="D75" s="550" t="s">
        <v>187</v>
      </c>
      <c r="E75" s="551"/>
      <c r="F75" s="449"/>
      <c r="G75" s="449">
        <f>(26.4+49.9)/2</f>
        <v>38.15</v>
      </c>
      <c r="H75" s="449">
        <f>(0.91+2.63)/2</f>
        <v>1.77</v>
      </c>
      <c r="I75" s="447"/>
      <c r="J75" s="449">
        <f>(0.16+1.94)/2</f>
        <v>1.05</v>
      </c>
      <c r="K75" s="449">
        <f>(0.39+1.81)/2</f>
        <v>1.1000000000000001</v>
      </c>
      <c r="L75" s="449"/>
      <c r="M75" s="451"/>
      <c r="N75" s="339"/>
      <c r="O75" s="339"/>
      <c r="Q75" s="341"/>
    </row>
    <row r="76" spans="1:17">
      <c r="A76" s="337"/>
      <c r="B76" s="337"/>
      <c r="C76" s="388">
        <v>37</v>
      </c>
      <c r="D76" s="550" t="s">
        <v>188</v>
      </c>
      <c r="E76" s="551"/>
      <c r="F76" s="449"/>
      <c r="G76" s="449">
        <f>(3.4+44.8)/2</f>
        <v>24.099999999999998</v>
      </c>
      <c r="H76" s="449">
        <f>(0.33+9.36)/2</f>
        <v>4.8449999999999998</v>
      </c>
      <c r="I76" s="447"/>
      <c r="J76" s="449">
        <f>(0.48+3.57)/2</f>
        <v>2.0249999999999999</v>
      </c>
      <c r="K76" s="449">
        <f>(0.61+3.13)/2</f>
        <v>1.8699999999999999</v>
      </c>
      <c r="L76" s="449"/>
      <c r="M76" s="451"/>
      <c r="N76" s="339"/>
      <c r="O76" s="339"/>
      <c r="Q76" s="341"/>
    </row>
    <row r="77" spans="1:17">
      <c r="A77" s="337"/>
      <c r="B77" s="337"/>
      <c r="C77" s="388">
        <v>38</v>
      </c>
      <c r="D77" s="550" t="s">
        <v>189</v>
      </c>
      <c r="E77" s="551"/>
      <c r="F77" s="449"/>
      <c r="G77" s="449">
        <v>42.5</v>
      </c>
      <c r="H77" s="449">
        <v>5.5</v>
      </c>
      <c r="I77" s="450" t="s">
        <v>163</v>
      </c>
      <c r="J77" s="449">
        <v>0.9</v>
      </c>
      <c r="K77" s="449">
        <v>5.5</v>
      </c>
      <c r="L77" s="449">
        <v>6</v>
      </c>
      <c r="M77" s="451">
        <v>0.4</v>
      </c>
      <c r="N77" s="339"/>
      <c r="O77" s="339"/>
      <c r="Q77" s="341"/>
    </row>
    <row r="78" spans="1:17">
      <c r="A78" s="337"/>
      <c r="B78" s="337"/>
      <c r="C78" s="388">
        <v>39</v>
      </c>
      <c r="D78" s="550" t="s">
        <v>190</v>
      </c>
      <c r="E78" s="551"/>
      <c r="F78" s="449"/>
      <c r="G78" s="449">
        <v>42.5</v>
      </c>
      <c r="H78" s="449">
        <v>3.5</v>
      </c>
      <c r="I78" s="450" t="s">
        <v>144</v>
      </c>
      <c r="J78" s="449">
        <v>0.9</v>
      </c>
      <c r="K78" s="449">
        <v>5.5</v>
      </c>
      <c r="L78" s="449">
        <v>3.5</v>
      </c>
      <c r="M78" s="451">
        <v>0.6</v>
      </c>
      <c r="N78" s="339"/>
      <c r="O78" s="339"/>
      <c r="Q78" s="341"/>
    </row>
    <row r="79" spans="1:17">
      <c r="A79" s="337"/>
      <c r="B79" s="337"/>
      <c r="C79" s="388">
        <v>40</v>
      </c>
      <c r="D79" s="550" t="s">
        <v>191</v>
      </c>
      <c r="E79" s="551"/>
      <c r="F79" s="449"/>
      <c r="G79" s="449">
        <v>42.5</v>
      </c>
      <c r="H79" s="449">
        <v>5.5</v>
      </c>
      <c r="I79" s="450" t="s">
        <v>163</v>
      </c>
      <c r="J79" s="449">
        <v>1.25</v>
      </c>
      <c r="K79" s="449">
        <v>5.5</v>
      </c>
      <c r="L79" s="449">
        <v>1.75</v>
      </c>
      <c r="M79" s="451">
        <v>0.25</v>
      </c>
      <c r="N79" s="339"/>
      <c r="O79" s="339"/>
      <c r="Q79" s="341"/>
    </row>
    <row r="80" spans="1:17">
      <c r="A80" s="337"/>
      <c r="B80" s="337"/>
      <c r="C80" s="388">
        <v>41</v>
      </c>
      <c r="D80" s="550" t="s">
        <v>302</v>
      </c>
      <c r="E80" s="551"/>
      <c r="F80" s="449"/>
      <c r="G80" s="449">
        <v>45</v>
      </c>
      <c r="H80" s="449">
        <v>3.5</v>
      </c>
      <c r="I80" s="450" t="s">
        <v>144</v>
      </c>
      <c r="J80" s="449">
        <v>1.75</v>
      </c>
      <c r="K80" s="449">
        <v>5.75</v>
      </c>
      <c r="L80" s="449">
        <v>5.5</v>
      </c>
      <c r="M80" s="451">
        <v>0.85</v>
      </c>
      <c r="N80" s="339"/>
      <c r="O80" s="339"/>
      <c r="Q80" s="341"/>
    </row>
    <row r="81" spans="1:17">
      <c r="A81" s="337"/>
      <c r="B81" s="337"/>
      <c r="C81" s="388">
        <v>42</v>
      </c>
      <c r="D81" s="550" t="s">
        <v>193</v>
      </c>
      <c r="E81" s="551"/>
      <c r="F81" s="449"/>
      <c r="G81" s="449">
        <v>42.5</v>
      </c>
      <c r="H81" s="449">
        <v>4.5</v>
      </c>
      <c r="I81" s="450" t="s">
        <v>194</v>
      </c>
      <c r="J81" s="449">
        <v>1.25</v>
      </c>
      <c r="K81" s="449">
        <v>0.85</v>
      </c>
      <c r="L81" s="449">
        <v>7</v>
      </c>
      <c r="M81" s="451">
        <v>0.6</v>
      </c>
      <c r="N81" s="339"/>
      <c r="O81" s="339"/>
      <c r="Q81" s="341"/>
    </row>
    <row r="82" spans="1:17">
      <c r="A82" s="337"/>
      <c r="B82" s="337"/>
      <c r="C82" s="388">
        <v>43</v>
      </c>
      <c r="D82" s="550" t="s">
        <v>195</v>
      </c>
      <c r="E82" s="551"/>
      <c r="F82" s="449"/>
      <c r="G82" s="449">
        <v>45</v>
      </c>
      <c r="H82" s="449">
        <v>4.5</v>
      </c>
      <c r="I82" s="450" t="s">
        <v>144</v>
      </c>
      <c r="J82" s="449">
        <v>1.25</v>
      </c>
      <c r="K82" s="449">
        <v>0.9</v>
      </c>
      <c r="L82" s="449">
        <v>1.25</v>
      </c>
      <c r="M82" s="451">
        <v>0.45</v>
      </c>
      <c r="N82" s="339"/>
      <c r="O82" s="339"/>
      <c r="Q82" s="341"/>
    </row>
    <row r="83" spans="1:17">
      <c r="A83" s="337"/>
      <c r="B83" s="337"/>
      <c r="C83" s="388">
        <v>44</v>
      </c>
      <c r="D83" s="550" t="s">
        <v>196</v>
      </c>
      <c r="E83" s="551"/>
      <c r="F83" s="449"/>
      <c r="G83" s="449">
        <v>42.5</v>
      </c>
      <c r="H83" s="449">
        <v>2.5</v>
      </c>
      <c r="I83" s="450" t="s">
        <v>144</v>
      </c>
      <c r="J83" s="449">
        <v>1.25</v>
      </c>
      <c r="K83" s="449">
        <v>0.8</v>
      </c>
      <c r="L83" s="449">
        <v>4.75</v>
      </c>
      <c r="M83" s="451">
        <v>0.4</v>
      </c>
      <c r="N83" s="339"/>
      <c r="O83" s="339"/>
      <c r="Q83" s="341"/>
    </row>
    <row r="84" spans="1:17">
      <c r="A84" s="337"/>
      <c r="B84" s="337"/>
      <c r="C84" s="388">
        <v>45</v>
      </c>
      <c r="D84" s="550" t="s">
        <v>197</v>
      </c>
      <c r="E84" s="551"/>
      <c r="F84" s="449"/>
      <c r="G84" s="449">
        <v>45</v>
      </c>
      <c r="H84" s="449">
        <v>3.75</v>
      </c>
      <c r="I84" s="450" t="s">
        <v>144</v>
      </c>
      <c r="J84" s="449">
        <v>1.25</v>
      </c>
      <c r="K84" s="449">
        <v>1.75</v>
      </c>
      <c r="L84" s="449">
        <v>2.75</v>
      </c>
      <c r="M84" s="451">
        <v>0.85</v>
      </c>
      <c r="N84" s="339"/>
      <c r="O84" s="339"/>
      <c r="Q84" s="341"/>
    </row>
    <row r="85" spans="1:17">
      <c r="A85" s="337"/>
      <c r="B85" s="337"/>
      <c r="C85" s="388">
        <v>46</v>
      </c>
      <c r="D85" s="550" t="s">
        <v>198</v>
      </c>
      <c r="E85" s="551"/>
      <c r="F85" s="449"/>
      <c r="G85" s="449">
        <v>42.5</v>
      </c>
      <c r="H85" s="449">
        <v>1.75</v>
      </c>
      <c r="I85" s="447" t="s">
        <v>156</v>
      </c>
      <c r="J85" s="449">
        <v>0.75</v>
      </c>
      <c r="K85" s="449">
        <v>1.75</v>
      </c>
      <c r="L85" s="449">
        <v>0.25</v>
      </c>
      <c r="M85" s="451">
        <v>0.35</v>
      </c>
      <c r="N85" s="339"/>
      <c r="O85" s="339"/>
      <c r="Q85" s="341"/>
    </row>
    <row r="86" spans="1:17">
      <c r="A86" s="337"/>
      <c r="B86" s="337"/>
      <c r="C86" s="388">
        <v>47</v>
      </c>
      <c r="D86" s="550" t="s">
        <v>199</v>
      </c>
      <c r="E86" s="551"/>
      <c r="F86" s="449"/>
      <c r="G86" s="449">
        <v>42</v>
      </c>
      <c r="H86" s="449">
        <v>1.3</v>
      </c>
      <c r="I86" s="447"/>
      <c r="J86" s="449"/>
      <c r="K86" s="449"/>
      <c r="L86" s="449"/>
      <c r="M86" s="451"/>
      <c r="N86" s="339"/>
      <c r="O86" s="339"/>
      <c r="Q86" s="341"/>
    </row>
    <row r="87" spans="1:17">
      <c r="A87" s="337"/>
      <c r="B87" s="337"/>
      <c r="C87" s="388">
        <v>48</v>
      </c>
      <c r="D87" s="550" t="s">
        <v>200</v>
      </c>
      <c r="E87" s="551"/>
      <c r="F87" s="449"/>
      <c r="G87" s="449">
        <v>47.5</v>
      </c>
      <c r="H87" s="449">
        <v>1.25</v>
      </c>
      <c r="I87" s="447" t="s">
        <v>201</v>
      </c>
      <c r="J87" s="449">
        <v>0.35</v>
      </c>
      <c r="K87" s="449">
        <v>0.75</v>
      </c>
      <c r="L87" s="449">
        <v>4.25</v>
      </c>
      <c r="M87" s="451">
        <v>0.25</v>
      </c>
      <c r="N87" s="339"/>
      <c r="O87" s="339"/>
      <c r="Q87" s="341"/>
    </row>
    <row r="88" spans="1:17">
      <c r="A88" s="337"/>
      <c r="B88" s="337"/>
      <c r="C88" s="388">
        <v>49</v>
      </c>
      <c r="D88" s="550" t="s">
        <v>202</v>
      </c>
      <c r="E88" s="551"/>
      <c r="F88" s="449"/>
      <c r="G88" s="449">
        <v>47.5</v>
      </c>
      <c r="H88" s="449">
        <v>2.5</v>
      </c>
      <c r="I88" s="447" t="s">
        <v>154</v>
      </c>
      <c r="J88" s="449">
        <v>0.75</v>
      </c>
      <c r="K88" s="449">
        <v>4.5</v>
      </c>
      <c r="L88" s="449">
        <v>1.1000000000000001</v>
      </c>
      <c r="M88" s="451">
        <v>0.6</v>
      </c>
      <c r="N88" s="339"/>
      <c r="O88" s="339"/>
      <c r="Q88" s="341"/>
    </row>
    <row r="89" spans="1:17">
      <c r="A89" s="337"/>
      <c r="B89" s="337"/>
      <c r="C89" s="388">
        <v>50</v>
      </c>
      <c r="D89" s="550" t="s">
        <v>203</v>
      </c>
      <c r="E89" s="551"/>
      <c r="F89" s="449"/>
      <c r="G89" s="449">
        <v>47.5</v>
      </c>
      <c r="H89" s="449">
        <v>3.5</v>
      </c>
      <c r="I89" s="450" t="s">
        <v>144</v>
      </c>
      <c r="J89" s="449">
        <v>0.75</v>
      </c>
      <c r="K89" s="449">
        <v>4.5</v>
      </c>
      <c r="L89" s="449">
        <v>2.25</v>
      </c>
      <c r="M89" s="451">
        <v>0.85</v>
      </c>
      <c r="N89" s="339"/>
      <c r="O89" s="339"/>
      <c r="Q89" s="341"/>
    </row>
    <row r="90" spans="1:17">
      <c r="A90" s="337"/>
      <c r="B90" s="337"/>
      <c r="C90" s="388">
        <v>51</v>
      </c>
      <c r="D90" s="550" t="s">
        <v>204</v>
      </c>
      <c r="E90" s="551"/>
      <c r="F90" s="449"/>
      <c r="G90" s="449">
        <v>46</v>
      </c>
      <c r="H90" s="449">
        <v>4.2</v>
      </c>
      <c r="I90" s="447"/>
      <c r="J90" s="449"/>
      <c r="K90" s="449"/>
      <c r="L90" s="449"/>
      <c r="M90" s="451"/>
      <c r="N90" s="339"/>
      <c r="O90" s="339"/>
      <c r="Q90" s="341"/>
    </row>
    <row r="91" spans="1:17">
      <c r="A91" s="337"/>
      <c r="B91" s="337"/>
      <c r="C91" s="388">
        <v>52</v>
      </c>
      <c r="D91" s="550" t="s">
        <v>205</v>
      </c>
      <c r="E91" s="551"/>
      <c r="F91" s="449"/>
      <c r="G91" s="449">
        <v>47.5</v>
      </c>
      <c r="H91" s="449">
        <v>3.5</v>
      </c>
      <c r="I91" s="450" t="s">
        <v>144</v>
      </c>
      <c r="J91" s="449">
        <v>0.75</v>
      </c>
      <c r="K91" s="449">
        <v>2.5</v>
      </c>
      <c r="L91" s="449">
        <v>2.25</v>
      </c>
      <c r="M91" s="451">
        <v>0.85</v>
      </c>
      <c r="N91" s="339"/>
      <c r="O91" s="339"/>
      <c r="Q91" s="341"/>
    </row>
    <row r="92" spans="1:17">
      <c r="A92" s="337"/>
      <c r="B92" s="337"/>
      <c r="C92" s="388">
        <v>53</v>
      </c>
      <c r="D92" s="550" t="s">
        <v>206</v>
      </c>
      <c r="E92" s="551"/>
      <c r="F92" s="449"/>
      <c r="G92" s="449">
        <v>45</v>
      </c>
      <c r="H92" s="449">
        <v>1.25</v>
      </c>
      <c r="I92" s="447" t="s">
        <v>154</v>
      </c>
      <c r="J92" s="449">
        <v>0.4</v>
      </c>
      <c r="K92" s="449">
        <v>1.25</v>
      </c>
      <c r="L92" s="449">
        <v>1.25</v>
      </c>
      <c r="M92" s="451">
        <v>0.4</v>
      </c>
      <c r="N92" s="339"/>
      <c r="O92" s="339"/>
      <c r="Q92" s="341"/>
    </row>
    <row r="93" spans="1:17">
      <c r="A93" s="337"/>
      <c r="B93" s="337"/>
      <c r="C93" s="388">
        <v>54</v>
      </c>
      <c r="D93" s="550" t="s">
        <v>207</v>
      </c>
      <c r="E93" s="551"/>
      <c r="F93" s="449"/>
      <c r="G93" s="449">
        <v>45</v>
      </c>
      <c r="H93" s="449">
        <v>1.25</v>
      </c>
      <c r="I93" s="447" t="s">
        <v>154</v>
      </c>
      <c r="J93" s="449">
        <v>0.75</v>
      </c>
      <c r="K93" s="449">
        <v>2.75</v>
      </c>
      <c r="L93" s="449">
        <v>1.25</v>
      </c>
      <c r="M93" s="451">
        <v>0.6</v>
      </c>
      <c r="N93" s="339"/>
      <c r="O93" s="339"/>
      <c r="Q93" s="341"/>
    </row>
    <row r="94" spans="1:17">
      <c r="A94" s="337"/>
      <c r="B94" s="337"/>
      <c r="C94" s="388">
        <v>55</v>
      </c>
      <c r="D94" s="550" t="s">
        <v>208</v>
      </c>
      <c r="E94" s="551"/>
      <c r="F94" s="449"/>
      <c r="G94" s="449">
        <v>45</v>
      </c>
      <c r="H94" s="449">
        <v>1.75</v>
      </c>
      <c r="I94" s="447" t="s">
        <v>209</v>
      </c>
      <c r="J94" s="449">
        <v>0.4</v>
      </c>
      <c r="K94" s="449">
        <v>1.75</v>
      </c>
      <c r="L94" s="449">
        <v>1.25</v>
      </c>
      <c r="M94" s="451">
        <v>0.6</v>
      </c>
      <c r="N94" s="339"/>
      <c r="O94" s="339"/>
      <c r="Q94" s="341"/>
    </row>
    <row r="95" spans="1:17">
      <c r="A95" s="337"/>
      <c r="B95" s="337"/>
      <c r="C95" s="388">
        <v>56</v>
      </c>
      <c r="D95" s="550" t="s">
        <v>210</v>
      </c>
      <c r="E95" s="551"/>
      <c r="F95" s="449"/>
      <c r="G95" s="449">
        <v>47.5</v>
      </c>
      <c r="H95" s="449">
        <v>2.25</v>
      </c>
      <c r="I95" s="447" t="s">
        <v>209</v>
      </c>
      <c r="J95" s="449">
        <v>0.75</v>
      </c>
      <c r="K95" s="449">
        <v>2.75</v>
      </c>
      <c r="L95" s="449">
        <v>1.25</v>
      </c>
      <c r="M95" s="451">
        <v>0.6</v>
      </c>
      <c r="N95" s="339"/>
      <c r="O95" s="339"/>
      <c r="Q95" s="341"/>
    </row>
    <row r="96" spans="1:17">
      <c r="A96" s="337"/>
      <c r="B96" s="337"/>
      <c r="C96" s="388">
        <v>57</v>
      </c>
      <c r="D96" s="550" t="s">
        <v>211</v>
      </c>
      <c r="E96" s="551"/>
      <c r="F96" s="449"/>
      <c r="G96" s="449">
        <v>47.5</v>
      </c>
      <c r="H96" s="449">
        <v>2.75</v>
      </c>
      <c r="I96" s="447" t="s">
        <v>209</v>
      </c>
      <c r="J96" s="449">
        <v>0.75</v>
      </c>
      <c r="K96" s="449">
        <v>2.25</v>
      </c>
      <c r="L96" s="449">
        <v>2.25</v>
      </c>
      <c r="M96" s="451">
        <v>0.75</v>
      </c>
      <c r="N96" s="339"/>
      <c r="O96" s="339"/>
      <c r="Q96" s="341"/>
    </row>
    <row r="97" spans="1:17">
      <c r="A97" s="337"/>
      <c r="B97" s="337"/>
      <c r="C97" s="388">
        <v>58</v>
      </c>
      <c r="D97" s="550" t="s">
        <v>212</v>
      </c>
      <c r="E97" s="551"/>
      <c r="F97" s="449"/>
      <c r="G97" s="449">
        <v>47.5</v>
      </c>
      <c r="H97" s="449">
        <v>2.75</v>
      </c>
      <c r="I97" s="447" t="s">
        <v>142</v>
      </c>
      <c r="J97" s="449">
        <v>0.75</v>
      </c>
      <c r="K97" s="449">
        <v>2.25</v>
      </c>
      <c r="L97" s="449">
        <v>1.25</v>
      </c>
      <c r="M97" s="451">
        <v>0.4</v>
      </c>
      <c r="N97" s="339"/>
      <c r="O97" s="339"/>
      <c r="Q97" s="341"/>
    </row>
    <row r="98" spans="1:17">
      <c r="A98" s="337"/>
      <c r="B98" s="337"/>
      <c r="C98" s="388">
        <v>59</v>
      </c>
      <c r="D98" s="550" t="s">
        <v>213</v>
      </c>
      <c r="E98" s="551"/>
      <c r="F98" s="449"/>
      <c r="G98" s="449">
        <v>45</v>
      </c>
      <c r="H98" s="449">
        <v>1.75</v>
      </c>
      <c r="I98" s="447" t="s">
        <v>209</v>
      </c>
      <c r="J98" s="449">
        <v>0.75</v>
      </c>
      <c r="K98" s="449">
        <v>1.75</v>
      </c>
      <c r="L98" s="449">
        <v>0.75</v>
      </c>
      <c r="M98" s="451">
        <v>0.4</v>
      </c>
      <c r="N98" s="339"/>
      <c r="O98" s="339"/>
      <c r="Q98" s="341"/>
    </row>
    <row r="99" spans="1:17">
      <c r="A99" s="337"/>
      <c r="B99" s="337"/>
      <c r="C99" s="388">
        <v>60</v>
      </c>
      <c r="D99" s="550" t="s">
        <v>214</v>
      </c>
      <c r="E99" s="551"/>
      <c r="F99" s="449"/>
      <c r="G99" s="449">
        <v>45</v>
      </c>
      <c r="H99" s="449">
        <v>1.25</v>
      </c>
      <c r="I99" s="447" t="s">
        <v>215</v>
      </c>
      <c r="J99" s="449">
        <v>0.75</v>
      </c>
      <c r="K99" s="449">
        <v>2.75</v>
      </c>
      <c r="L99" s="449"/>
      <c r="M99" s="451"/>
      <c r="N99" s="339"/>
      <c r="O99" s="339"/>
      <c r="Q99" s="341"/>
    </row>
    <row r="100" spans="1:17">
      <c r="A100" s="337"/>
      <c r="B100" s="337"/>
      <c r="C100" s="388">
        <v>61</v>
      </c>
      <c r="D100" s="550" t="s">
        <v>216</v>
      </c>
      <c r="E100" s="551"/>
      <c r="F100" s="449"/>
      <c r="G100" s="449">
        <v>38</v>
      </c>
      <c r="H100" s="449">
        <v>3</v>
      </c>
      <c r="I100" s="447"/>
      <c r="J100" s="449"/>
      <c r="K100" s="449"/>
      <c r="L100" s="449"/>
      <c r="M100" s="451"/>
      <c r="N100" s="339"/>
      <c r="O100" s="339"/>
      <c r="Q100" s="341"/>
    </row>
    <row r="101" spans="1:17">
      <c r="A101" s="337"/>
      <c r="B101" s="337"/>
      <c r="C101" s="388">
        <v>62</v>
      </c>
      <c r="D101" s="550" t="s">
        <v>217</v>
      </c>
      <c r="E101" s="551"/>
      <c r="F101" s="449"/>
      <c r="G101" s="449">
        <v>45</v>
      </c>
      <c r="H101" s="449">
        <v>2.7</v>
      </c>
      <c r="I101" s="447"/>
      <c r="J101" s="449"/>
      <c r="K101" s="449"/>
      <c r="L101" s="449"/>
      <c r="M101" s="451"/>
      <c r="N101" s="339"/>
      <c r="O101" s="339"/>
      <c r="Q101" s="341"/>
    </row>
    <row r="102" spans="1:17">
      <c r="A102" s="337"/>
      <c r="B102" s="337"/>
      <c r="C102" s="388">
        <v>63</v>
      </c>
      <c r="D102" s="550" t="s">
        <v>218</v>
      </c>
      <c r="E102" s="551"/>
      <c r="F102" s="449"/>
      <c r="G102" s="449">
        <v>43</v>
      </c>
      <c r="H102" s="449">
        <v>2.2999999999999998</v>
      </c>
      <c r="I102" s="447"/>
      <c r="J102" s="449"/>
      <c r="K102" s="449"/>
      <c r="L102" s="449"/>
      <c r="M102" s="451"/>
      <c r="N102" s="339"/>
      <c r="O102" s="339"/>
      <c r="Q102" s="341"/>
    </row>
    <row r="103" spans="1:17">
      <c r="A103" s="337"/>
      <c r="B103" s="337"/>
      <c r="C103" s="388">
        <v>64</v>
      </c>
      <c r="D103" s="550" t="s">
        <v>219</v>
      </c>
      <c r="E103" s="551"/>
      <c r="F103" s="449"/>
      <c r="G103" s="449">
        <v>44</v>
      </c>
      <c r="H103" s="449">
        <v>2.2999999999999998</v>
      </c>
      <c r="I103" s="447"/>
      <c r="J103" s="449"/>
      <c r="K103" s="449"/>
      <c r="L103" s="449"/>
      <c r="M103" s="451"/>
      <c r="N103" s="339"/>
      <c r="O103" s="339"/>
      <c r="Q103" s="341"/>
    </row>
    <row r="104" spans="1:17">
      <c r="A104" s="337"/>
      <c r="B104" s="337"/>
      <c r="C104" s="388">
        <v>65</v>
      </c>
      <c r="D104" s="550" t="s">
        <v>220</v>
      </c>
      <c r="E104" s="551"/>
      <c r="F104" s="449"/>
      <c r="G104" s="449">
        <v>40</v>
      </c>
      <c r="H104" s="449">
        <v>1.4</v>
      </c>
      <c r="I104" s="447"/>
      <c r="J104" s="449"/>
      <c r="K104" s="449"/>
      <c r="L104" s="449"/>
      <c r="M104" s="451"/>
      <c r="N104" s="339"/>
      <c r="O104" s="339"/>
      <c r="Q104" s="341"/>
    </row>
    <row r="105" spans="1:17">
      <c r="A105" s="337"/>
      <c r="B105" s="337"/>
      <c r="C105" s="388">
        <v>66</v>
      </c>
      <c r="D105" s="550" t="s">
        <v>221</v>
      </c>
      <c r="E105" s="551"/>
      <c r="F105" s="449"/>
      <c r="G105" s="449">
        <v>44</v>
      </c>
      <c r="H105" s="449">
        <v>1.5</v>
      </c>
      <c r="I105" s="447"/>
      <c r="J105" s="449"/>
      <c r="K105" s="449"/>
      <c r="L105" s="449"/>
      <c r="M105" s="451"/>
      <c r="N105" s="339"/>
      <c r="O105" s="339"/>
      <c r="Q105" s="341"/>
    </row>
    <row r="106" spans="1:17">
      <c r="A106" s="337"/>
      <c r="B106" s="337"/>
      <c r="C106" s="388">
        <v>67</v>
      </c>
      <c r="D106" s="550" t="s">
        <v>222</v>
      </c>
      <c r="E106" s="551"/>
      <c r="F106" s="449"/>
      <c r="G106" s="449">
        <v>39</v>
      </c>
      <c r="H106" s="449">
        <v>1.5</v>
      </c>
      <c r="I106" s="447"/>
      <c r="J106" s="449"/>
      <c r="K106" s="449"/>
      <c r="L106" s="449"/>
      <c r="M106" s="451"/>
      <c r="N106" s="339"/>
      <c r="O106" s="339"/>
      <c r="Q106" s="341"/>
    </row>
    <row r="107" spans="1:17">
      <c r="A107" s="337"/>
      <c r="B107" s="337"/>
      <c r="C107" s="388">
        <v>68</v>
      </c>
      <c r="D107" s="550" t="s">
        <v>223</v>
      </c>
      <c r="E107" s="551"/>
      <c r="F107" s="449"/>
      <c r="G107" s="449">
        <v>46</v>
      </c>
      <c r="H107" s="449">
        <v>1.1000000000000001</v>
      </c>
      <c r="I107" s="447"/>
      <c r="J107" s="449"/>
      <c r="K107" s="449"/>
      <c r="L107" s="449"/>
      <c r="M107" s="451"/>
      <c r="N107" s="339"/>
      <c r="O107" s="339"/>
      <c r="Q107" s="341"/>
    </row>
    <row r="108" spans="1:17">
      <c r="A108" s="337"/>
      <c r="B108" s="337"/>
      <c r="C108" s="388">
        <v>69</v>
      </c>
      <c r="D108" s="550" t="s">
        <v>224</v>
      </c>
      <c r="E108" s="551"/>
      <c r="F108" s="449"/>
      <c r="G108" s="449">
        <v>43</v>
      </c>
      <c r="H108" s="449">
        <v>0.82</v>
      </c>
      <c r="I108" s="447"/>
      <c r="J108" s="449"/>
      <c r="K108" s="449"/>
      <c r="L108" s="449"/>
      <c r="M108" s="451"/>
      <c r="N108" s="339"/>
      <c r="O108" s="339"/>
      <c r="Q108" s="341"/>
    </row>
    <row r="109" spans="1:17">
      <c r="A109" s="337"/>
      <c r="B109" s="337"/>
      <c r="C109" s="388">
        <v>70</v>
      </c>
      <c r="D109" s="550" t="s">
        <v>225</v>
      </c>
      <c r="E109" s="551"/>
      <c r="F109" s="449"/>
      <c r="G109" s="449">
        <v>43</v>
      </c>
      <c r="H109" s="449">
        <v>0.79</v>
      </c>
      <c r="I109" s="447"/>
      <c r="J109" s="449"/>
      <c r="K109" s="449"/>
      <c r="L109" s="449"/>
      <c r="M109" s="451"/>
      <c r="N109" s="339"/>
      <c r="O109" s="339"/>
      <c r="Q109" s="341"/>
    </row>
    <row r="110" spans="1:17">
      <c r="A110" s="337"/>
      <c r="B110" s="337"/>
      <c r="C110" s="388">
        <v>71</v>
      </c>
      <c r="D110" s="550" t="s">
        <v>226</v>
      </c>
      <c r="E110" s="551"/>
      <c r="F110" s="449"/>
      <c r="G110" s="449">
        <v>46</v>
      </c>
      <c r="H110" s="449">
        <v>0.53</v>
      </c>
      <c r="I110" s="447"/>
      <c r="J110" s="449"/>
      <c r="K110" s="449"/>
      <c r="L110" s="449"/>
      <c r="M110" s="451"/>
      <c r="N110" s="339"/>
      <c r="O110" s="339"/>
      <c r="Q110" s="341"/>
    </row>
    <row r="111" spans="1:17">
      <c r="A111" s="337"/>
      <c r="B111" s="337"/>
      <c r="C111" s="388">
        <v>72</v>
      </c>
      <c r="D111" s="550" t="s">
        <v>227</v>
      </c>
      <c r="E111" s="551"/>
      <c r="F111" s="449"/>
      <c r="G111" s="449">
        <v>49</v>
      </c>
      <c r="H111" s="449">
        <v>0.53</v>
      </c>
      <c r="I111" s="447"/>
      <c r="J111" s="449"/>
      <c r="K111" s="449"/>
      <c r="L111" s="449"/>
      <c r="M111" s="451"/>
      <c r="N111" s="339"/>
      <c r="O111" s="339"/>
      <c r="Q111" s="341"/>
    </row>
    <row r="112" spans="1:17">
      <c r="A112" s="337"/>
      <c r="B112" s="337"/>
      <c r="C112" s="388">
        <v>73</v>
      </c>
      <c r="D112" s="550" t="s">
        <v>228</v>
      </c>
      <c r="E112" s="551"/>
      <c r="F112" s="449"/>
      <c r="G112" s="449">
        <v>42</v>
      </c>
      <c r="H112" s="449">
        <v>0.39</v>
      </c>
      <c r="I112" s="447"/>
      <c r="J112" s="449"/>
      <c r="K112" s="449"/>
      <c r="L112" s="449"/>
      <c r="M112" s="451"/>
      <c r="N112" s="339"/>
      <c r="O112" s="339"/>
      <c r="Q112" s="341"/>
    </row>
    <row r="113" spans="1:17">
      <c r="A113" s="337"/>
      <c r="B113" s="337"/>
      <c r="C113" s="388">
        <v>74</v>
      </c>
      <c r="D113" s="550" t="s">
        <v>229</v>
      </c>
      <c r="E113" s="551"/>
      <c r="F113" s="449"/>
      <c r="G113" s="449">
        <v>47</v>
      </c>
      <c r="H113" s="449">
        <v>0.45</v>
      </c>
      <c r="I113" s="447"/>
      <c r="J113" s="449"/>
      <c r="K113" s="449"/>
      <c r="L113" s="449"/>
      <c r="M113" s="451"/>
      <c r="N113" s="339"/>
      <c r="O113" s="339"/>
      <c r="Q113" s="341"/>
    </row>
    <row r="114" spans="1:17">
      <c r="A114" s="337"/>
      <c r="B114" s="337"/>
      <c r="C114" s="388">
        <v>75</v>
      </c>
      <c r="D114" s="550" t="s">
        <v>230</v>
      </c>
      <c r="E114" s="551"/>
      <c r="F114" s="449"/>
      <c r="G114" s="449">
        <v>47</v>
      </c>
      <c r="H114" s="449">
        <v>0.33</v>
      </c>
      <c r="I114" s="447"/>
      <c r="J114" s="449"/>
      <c r="K114" s="449"/>
      <c r="L114" s="449"/>
      <c r="M114" s="451"/>
      <c r="N114" s="339"/>
      <c r="O114" s="339"/>
      <c r="Q114" s="341"/>
    </row>
    <row r="115" spans="1:17">
      <c r="A115" s="337"/>
      <c r="B115" s="337"/>
      <c r="C115" s="388">
        <v>76</v>
      </c>
      <c r="D115" s="550" t="s">
        <v>231</v>
      </c>
      <c r="E115" s="551"/>
      <c r="F115" s="449"/>
      <c r="G115" s="449">
        <v>43</v>
      </c>
      <c r="H115" s="449">
        <v>0.8</v>
      </c>
      <c r="I115" s="447"/>
      <c r="J115" s="449"/>
      <c r="K115" s="449"/>
      <c r="L115" s="449"/>
      <c r="M115" s="451"/>
      <c r="N115" s="339"/>
      <c r="O115" s="339"/>
      <c r="Q115" s="341"/>
    </row>
    <row r="116" spans="1:17">
      <c r="A116" s="337"/>
      <c r="B116" s="337"/>
      <c r="C116" s="388">
        <v>77</v>
      </c>
      <c r="D116" s="550" t="s">
        <v>232</v>
      </c>
      <c r="E116" s="551"/>
      <c r="F116" s="449"/>
      <c r="G116" s="449">
        <v>35</v>
      </c>
      <c r="H116" s="449">
        <v>1.4</v>
      </c>
      <c r="I116" s="447"/>
      <c r="J116" s="449"/>
      <c r="K116" s="449"/>
      <c r="L116" s="449"/>
      <c r="M116" s="451"/>
      <c r="N116" s="339"/>
      <c r="O116" s="339"/>
      <c r="Q116" s="341"/>
    </row>
    <row r="117" spans="1:17">
      <c r="A117" s="337"/>
      <c r="B117" s="337"/>
      <c r="C117" s="388">
        <v>78</v>
      </c>
      <c r="D117" s="550" t="s">
        <v>233</v>
      </c>
      <c r="E117" s="551"/>
      <c r="F117" s="449"/>
      <c r="G117" s="449">
        <v>30</v>
      </c>
      <c r="H117" s="449">
        <v>1.1000000000000001</v>
      </c>
      <c r="I117" s="447"/>
      <c r="J117" s="449"/>
      <c r="K117" s="449"/>
      <c r="L117" s="449"/>
      <c r="M117" s="451"/>
      <c r="N117" s="339"/>
      <c r="O117" s="339"/>
      <c r="Q117" s="341"/>
    </row>
    <row r="118" spans="1:17">
      <c r="A118" s="337"/>
      <c r="B118" s="337"/>
      <c r="C118" s="388">
        <v>79</v>
      </c>
      <c r="D118" s="550" t="s">
        <v>234</v>
      </c>
      <c r="E118" s="551"/>
      <c r="F118" s="449"/>
      <c r="G118" s="449">
        <v>42</v>
      </c>
      <c r="H118" s="449">
        <v>0.7</v>
      </c>
      <c r="I118" s="447"/>
      <c r="J118" s="449"/>
      <c r="K118" s="449"/>
      <c r="L118" s="449"/>
      <c r="M118" s="451"/>
      <c r="N118" s="339"/>
      <c r="O118" s="339"/>
      <c r="Q118" s="341"/>
    </row>
    <row r="119" spans="1:17">
      <c r="A119" s="337"/>
      <c r="B119" s="337"/>
      <c r="C119" s="388">
        <v>80</v>
      </c>
      <c r="D119" s="550" t="s">
        <v>235</v>
      </c>
      <c r="E119" s="551"/>
      <c r="F119" s="449"/>
      <c r="G119" s="449">
        <v>42</v>
      </c>
      <c r="H119" s="449">
        <v>0.8</v>
      </c>
      <c r="I119" s="447"/>
      <c r="J119" s="449"/>
      <c r="K119" s="449"/>
      <c r="L119" s="449"/>
      <c r="M119" s="451"/>
      <c r="N119" s="339"/>
      <c r="O119" s="339"/>
      <c r="Q119" s="341"/>
    </row>
    <row r="120" spans="1:17">
      <c r="A120" s="337"/>
      <c r="B120" s="337"/>
      <c r="C120" s="388">
        <v>81</v>
      </c>
      <c r="D120" s="550" t="s">
        <v>236</v>
      </c>
      <c r="E120" s="551"/>
      <c r="F120" s="449"/>
      <c r="G120" s="449">
        <v>56</v>
      </c>
      <c r="H120" s="449">
        <v>1</v>
      </c>
      <c r="I120" s="447"/>
      <c r="J120" s="449"/>
      <c r="K120" s="449"/>
      <c r="L120" s="449"/>
      <c r="M120" s="451"/>
      <c r="N120" s="339"/>
      <c r="O120" s="339"/>
      <c r="Q120" s="341"/>
    </row>
    <row r="121" spans="1:17">
      <c r="A121" s="337"/>
      <c r="B121" s="337"/>
      <c r="C121" s="388">
        <v>82</v>
      </c>
      <c r="D121" s="550" t="s">
        <v>237</v>
      </c>
      <c r="E121" s="551"/>
      <c r="F121" s="449"/>
      <c r="G121" s="449">
        <v>47.5</v>
      </c>
      <c r="H121" s="449">
        <v>1.25</v>
      </c>
      <c r="I121" s="447" t="s">
        <v>201</v>
      </c>
      <c r="J121" s="449">
        <v>0.75</v>
      </c>
      <c r="K121" s="449">
        <v>1.25</v>
      </c>
      <c r="L121" s="449">
        <v>1.25</v>
      </c>
      <c r="M121" s="451">
        <v>0.35</v>
      </c>
      <c r="N121" s="339"/>
      <c r="O121" s="339"/>
      <c r="Q121" s="341"/>
    </row>
    <row r="122" spans="1:17">
      <c r="A122" s="337"/>
      <c r="B122" s="337"/>
      <c r="C122" s="388">
        <v>83</v>
      </c>
      <c r="D122" s="550" t="s">
        <v>238</v>
      </c>
      <c r="E122" s="551"/>
      <c r="F122" s="449"/>
      <c r="G122" s="449">
        <v>47.5</v>
      </c>
      <c r="H122" s="449">
        <v>1.25</v>
      </c>
      <c r="I122" s="447" t="s">
        <v>239</v>
      </c>
      <c r="J122" s="449">
        <v>0.15</v>
      </c>
      <c r="K122" s="449">
        <v>0.15</v>
      </c>
      <c r="L122" s="449">
        <v>0.4</v>
      </c>
      <c r="M122" s="451">
        <v>0.35299999999999998</v>
      </c>
      <c r="N122" s="339"/>
      <c r="O122" s="339"/>
      <c r="Q122" s="341"/>
    </row>
    <row r="123" spans="1:17">
      <c r="A123" s="337"/>
      <c r="B123" s="337"/>
      <c r="C123" s="388">
        <v>84</v>
      </c>
      <c r="D123" s="550" t="s">
        <v>240</v>
      </c>
      <c r="E123" s="551"/>
      <c r="F123" s="449"/>
      <c r="G123" s="449">
        <v>47.5</v>
      </c>
      <c r="H123" s="449">
        <v>0.75</v>
      </c>
      <c r="I123" s="447" t="s">
        <v>150</v>
      </c>
      <c r="J123" s="449">
        <v>0.15</v>
      </c>
      <c r="K123" s="449">
        <v>0.4</v>
      </c>
      <c r="L123" s="449">
        <v>1.25</v>
      </c>
      <c r="M123" s="451">
        <v>0.35</v>
      </c>
      <c r="N123" s="339"/>
      <c r="O123" s="339"/>
      <c r="Q123" s="341"/>
    </row>
    <row r="124" spans="1:17">
      <c r="A124" s="337"/>
      <c r="B124" s="337"/>
      <c r="C124" s="388">
        <v>85</v>
      </c>
      <c r="D124" s="550" t="s">
        <v>241</v>
      </c>
      <c r="E124" s="551"/>
      <c r="F124" s="449"/>
      <c r="G124" s="449">
        <v>47.5</v>
      </c>
      <c r="H124" s="449">
        <v>2.25</v>
      </c>
      <c r="I124" s="449" t="s">
        <v>156</v>
      </c>
      <c r="J124" s="449"/>
      <c r="K124" s="449"/>
      <c r="L124" s="449"/>
      <c r="M124" s="451"/>
      <c r="N124" s="339"/>
      <c r="O124" s="339"/>
      <c r="Q124" s="341"/>
    </row>
    <row r="125" spans="1:17">
      <c r="A125" s="337"/>
      <c r="B125" s="337"/>
      <c r="C125" s="388">
        <v>86</v>
      </c>
      <c r="D125" s="550" t="s">
        <v>242</v>
      </c>
      <c r="E125" s="551"/>
      <c r="F125" s="449"/>
      <c r="G125" s="449">
        <v>47.5</v>
      </c>
      <c r="H125" s="449">
        <v>3.5</v>
      </c>
      <c r="I125" s="449" t="s">
        <v>142</v>
      </c>
      <c r="J125" s="449">
        <v>4.5</v>
      </c>
      <c r="K125" s="449">
        <v>4.5</v>
      </c>
      <c r="L125" s="449">
        <v>2.75</v>
      </c>
      <c r="M125" s="451">
        <v>0.75</v>
      </c>
      <c r="N125" s="339"/>
      <c r="O125" s="339"/>
      <c r="Q125" s="341"/>
    </row>
    <row r="126" spans="1:17">
      <c r="A126" s="337"/>
      <c r="B126" s="337"/>
      <c r="C126" s="388">
        <v>87</v>
      </c>
      <c r="D126" s="550" t="s">
        <v>243</v>
      </c>
      <c r="E126" s="551"/>
      <c r="F126" s="449"/>
      <c r="G126" s="449">
        <v>50</v>
      </c>
      <c r="H126" s="449">
        <v>0.41</v>
      </c>
      <c r="I126" s="447"/>
      <c r="J126" s="449"/>
      <c r="K126" s="449"/>
      <c r="L126" s="449"/>
      <c r="M126" s="451"/>
      <c r="N126" s="339"/>
      <c r="O126" s="339"/>
      <c r="Q126" s="341"/>
    </row>
    <row r="127" spans="1:17">
      <c r="A127" s="337"/>
      <c r="B127" s="337"/>
      <c r="C127" s="388">
        <v>88</v>
      </c>
      <c r="D127" s="550" t="s">
        <v>244</v>
      </c>
      <c r="E127" s="551"/>
      <c r="F127" s="449"/>
      <c r="G127" s="449">
        <v>48</v>
      </c>
      <c r="H127" s="449">
        <v>0.37</v>
      </c>
      <c r="I127" s="447"/>
      <c r="J127" s="449"/>
      <c r="K127" s="449"/>
      <c r="L127" s="449"/>
      <c r="M127" s="451"/>
      <c r="N127" s="339"/>
      <c r="O127" s="339"/>
      <c r="Q127" s="341"/>
    </row>
    <row r="128" spans="1:17">
      <c r="A128" s="337"/>
      <c r="B128" s="337"/>
      <c r="C128" s="388">
        <v>89</v>
      </c>
      <c r="D128" s="550" t="s">
        <v>245</v>
      </c>
      <c r="E128" s="551"/>
      <c r="F128" s="449"/>
      <c r="G128" s="449">
        <v>49</v>
      </c>
      <c r="H128" s="449">
        <v>0.37</v>
      </c>
      <c r="I128" s="447"/>
      <c r="J128" s="449"/>
      <c r="K128" s="449"/>
      <c r="L128" s="449"/>
      <c r="M128" s="451"/>
      <c r="N128" s="339"/>
      <c r="O128" s="339"/>
      <c r="Q128" s="341"/>
    </row>
    <row r="129" spans="1:17">
      <c r="A129" s="337"/>
      <c r="B129" s="337"/>
      <c r="C129" s="388">
        <v>90</v>
      </c>
      <c r="D129" s="550" t="s">
        <v>246</v>
      </c>
      <c r="E129" s="551"/>
      <c r="F129" s="449"/>
      <c r="G129" s="449">
        <v>50</v>
      </c>
      <c r="H129" s="449">
        <v>0.37</v>
      </c>
      <c r="I129" s="447"/>
      <c r="J129" s="449"/>
      <c r="K129" s="449"/>
      <c r="L129" s="449"/>
      <c r="M129" s="451"/>
      <c r="N129" s="339"/>
      <c r="O129" s="339"/>
      <c r="Q129" s="341"/>
    </row>
    <row r="130" spans="1:17">
      <c r="A130" s="337"/>
      <c r="B130" s="337"/>
      <c r="C130" s="388">
        <v>91</v>
      </c>
      <c r="D130" s="550" t="s">
        <v>247</v>
      </c>
      <c r="E130" s="551"/>
      <c r="F130" s="449"/>
      <c r="G130" s="449">
        <v>58</v>
      </c>
      <c r="H130" s="449">
        <v>0.2</v>
      </c>
      <c r="I130" s="447"/>
      <c r="J130" s="449"/>
      <c r="K130" s="449"/>
      <c r="L130" s="449"/>
      <c r="M130" s="451"/>
      <c r="N130" s="339"/>
      <c r="O130" s="339"/>
      <c r="Q130" s="341"/>
    </row>
    <row r="131" spans="1:17">
      <c r="A131" s="337"/>
      <c r="B131" s="337"/>
      <c r="C131" s="388">
        <v>92</v>
      </c>
      <c r="D131" s="550" t="s">
        <v>248</v>
      </c>
      <c r="E131" s="551"/>
      <c r="F131" s="449"/>
      <c r="G131" s="449">
        <v>42</v>
      </c>
      <c r="H131" s="449">
        <v>0.13</v>
      </c>
      <c r="I131" s="447"/>
      <c r="J131" s="449"/>
      <c r="K131" s="449"/>
      <c r="L131" s="449"/>
      <c r="M131" s="451"/>
      <c r="N131" s="339"/>
      <c r="O131" s="339"/>
      <c r="Q131" s="341"/>
    </row>
    <row r="132" spans="1:17">
      <c r="A132" s="337"/>
      <c r="B132" s="337"/>
      <c r="C132" s="388">
        <v>93</v>
      </c>
      <c r="D132" s="550" t="s">
        <v>249</v>
      </c>
      <c r="E132" s="551"/>
      <c r="F132" s="449"/>
      <c r="G132" s="449">
        <v>54</v>
      </c>
      <c r="H132" s="449">
        <v>0.11</v>
      </c>
      <c r="I132" s="447"/>
      <c r="J132" s="449"/>
      <c r="K132" s="449"/>
      <c r="L132" s="449"/>
      <c r="M132" s="451"/>
      <c r="N132" s="339"/>
      <c r="O132" s="339"/>
      <c r="Q132" s="341"/>
    </row>
    <row r="133" spans="1:17">
      <c r="A133" s="337"/>
      <c r="B133" s="337"/>
      <c r="C133" s="388">
        <v>94</v>
      </c>
      <c r="D133" s="550" t="s">
        <v>250</v>
      </c>
      <c r="E133" s="551"/>
      <c r="F133" s="449"/>
      <c r="G133" s="449">
        <v>54</v>
      </c>
      <c r="H133" s="449">
        <v>0.11</v>
      </c>
      <c r="I133" s="447"/>
      <c r="J133" s="449"/>
      <c r="K133" s="449"/>
      <c r="L133" s="449"/>
      <c r="M133" s="451"/>
      <c r="N133" s="339"/>
      <c r="O133" s="339"/>
      <c r="Q133" s="341"/>
    </row>
    <row r="134" spans="1:17">
      <c r="A134" s="337"/>
      <c r="B134" s="337"/>
      <c r="C134" s="388">
        <v>95</v>
      </c>
      <c r="D134" s="550" t="s">
        <v>251</v>
      </c>
      <c r="E134" s="551"/>
      <c r="F134" s="449"/>
      <c r="G134" s="449">
        <v>60</v>
      </c>
      <c r="H134" s="449">
        <v>0.06</v>
      </c>
      <c r="I134" s="447"/>
      <c r="J134" s="449"/>
      <c r="K134" s="449"/>
      <c r="L134" s="449"/>
      <c r="M134" s="451"/>
      <c r="N134" s="339"/>
      <c r="O134" s="339"/>
      <c r="Q134" s="341"/>
    </row>
    <row r="135" spans="1:17">
      <c r="A135" s="337"/>
      <c r="B135" s="337"/>
      <c r="C135" s="388">
        <v>96</v>
      </c>
      <c r="D135" s="550" t="s">
        <v>252</v>
      </c>
      <c r="E135" s="551"/>
      <c r="F135" s="449"/>
      <c r="G135" s="449">
        <v>52</v>
      </c>
      <c r="H135" s="449">
        <v>0.04</v>
      </c>
      <c r="I135" s="447"/>
      <c r="J135" s="449"/>
      <c r="K135" s="449"/>
      <c r="L135" s="449"/>
      <c r="M135" s="451"/>
      <c r="N135" s="339"/>
      <c r="O135" s="339"/>
      <c r="Q135" s="341"/>
    </row>
    <row r="136" spans="1:17">
      <c r="A136" s="337"/>
      <c r="B136" s="337"/>
      <c r="C136" s="388">
        <v>97</v>
      </c>
      <c r="D136" s="550" t="s">
        <v>253</v>
      </c>
      <c r="E136" s="551"/>
      <c r="F136" s="449"/>
      <c r="G136" s="449">
        <v>47.5</v>
      </c>
      <c r="H136" s="449">
        <v>0.05</v>
      </c>
      <c r="I136" s="449" t="s">
        <v>254</v>
      </c>
      <c r="J136" s="449">
        <v>0.15</v>
      </c>
      <c r="K136" s="449">
        <v>3.5</v>
      </c>
      <c r="L136" s="449">
        <v>2.25</v>
      </c>
      <c r="M136" s="451"/>
      <c r="N136" s="339"/>
      <c r="O136" s="339"/>
      <c r="Q136" s="341"/>
    </row>
    <row r="137" spans="1:17">
      <c r="A137" s="337"/>
      <c r="B137" s="337"/>
      <c r="C137" s="388">
        <v>98</v>
      </c>
      <c r="D137" s="550" t="s">
        <v>255</v>
      </c>
      <c r="E137" s="551"/>
      <c r="F137" s="449"/>
      <c r="G137" s="449">
        <v>49</v>
      </c>
      <c r="H137" s="449">
        <v>0.09</v>
      </c>
      <c r="I137" s="447"/>
      <c r="J137" s="449"/>
      <c r="K137" s="449"/>
      <c r="L137" s="449"/>
      <c r="M137" s="451"/>
      <c r="N137" s="339"/>
      <c r="O137" s="339"/>
      <c r="Q137" s="341"/>
    </row>
    <row r="138" spans="1:17">
      <c r="A138" s="337"/>
      <c r="B138" s="337"/>
      <c r="C138" s="388">
        <v>99</v>
      </c>
      <c r="D138" s="550" t="s">
        <v>256</v>
      </c>
      <c r="E138" s="551"/>
      <c r="F138" s="449"/>
      <c r="G138" s="449">
        <v>51</v>
      </c>
      <c r="H138" s="449">
        <v>7.0000000000000007E-2</v>
      </c>
      <c r="I138" s="447"/>
      <c r="J138" s="449"/>
      <c r="K138" s="449"/>
      <c r="L138" s="449"/>
      <c r="M138" s="451"/>
      <c r="N138" s="339"/>
      <c r="O138" s="339"/>
      <c r="Q138" s="341"/>
    </row>
    <row r="139" spans="1:17">
      <c r="A139" s="337"/>
      <c r="B139" s="337"/>
      <c r="C139" s="388">
        <v>100</v>
      </c>
      <c r="D139" s="550" t="s">
        <v>257</v>
      </c>
      <c r="E139" s="551"/>
      <c r="F139" s="449"/>
      <c r="G139" s="449">
        <v>50</v>
      </c>
      <c r="H139" s="449">
        <v>0.05</v>
      </c>
      <c r="I139" s="447"/>
      <c r="J139" s="449"/>
      <c r="K139" s="449"/>
      <c r="L139" s="449"/>
      <c r="M139" s="451"/>
      <c r="N139" s="339"/>
      <c r="O139" s="339"/>
      <c r="Q139" s="341"/>
    </row>
    <row r="140" spans="1:17">
      <c r="A140" s="337"/>
      <c r="B140" s="337"/>
      <c r="C140" s="388">
        <v>101</v>
      </c>
      <c r="D140" s="550" t="s">
        <v>258</v>
      </c>
      <c r="E140" s="551"/>
      <c r="F140" s="449"/>
      <c r="G140" s="449">
        <v>53</v>
      </c>
      <c r="H140" s="449">
        <v>0.05</v>
      </c>
      <c r="I140" s="447"/>
      <c r="J140" s="449"/>
      <c r="K140" s="449"/>
      <c r="L140" s="449"/>
      <c r="M140" s="451"/>
      <c r="N140" s="339"/>
      <c r="O140" s="339"/>
      <c r="Q140" s="341"/>
    </row>
    <row r="141" spans="1:17">
      <c r="A141" s="337"/>
      <c r="B141" s="337"/>
      <c r="C141" s="388">
        <v>102</v>
      </c>
      <c r="D141" s="550" t="s">
        <v>259</v>
      </c>
      <c r="E141" s="551"/>
      <c r="F141" s="449"/>
      <c r="G141" s="449">
        <v>47.5</v>
      </c>
      <c r="H141" s="449">
        <v>0.05</v>
      </c>
      <c r="I141" s="449" t="s">
        <v>254</v>
      </c>
      <c r="J141" s="449">
        <v>0.05</v>
      </c>
      <c r="K141" s="449">
        <v>0.15</v>
      </c>
      <c r="L141" s="449">
        <v>0.4</v>
      </c>
      <c r="M141" s="451">
        <v>0.15</v>
      </c>
      <c r="N141" s="339"/>
      <c r="O141" s="339"/>
      <c r="Q141" s="341"/>
    </row>
    <row r="142" spans="1:17">
      <c r="A142" s="337"/>
      <c r="B142" s="337"/>
      <c r="C142" s="388">
        <v>103</v>
      </c>
      <c r="D142" s="550" t="s">
        <v>260</v>
      </c>
      <c r="E142" s="551"/>
      <c r="F142" s="449"/>
      <c r="G142" s="449">
        <v>44</v>
      </c>
      <c r="H142" s="449">
        <v>0.13</v>
      </c>
      <c r="I142" s="447"/>
      <c r="J142" s="449"/>
      <c r="K142" s="449"/>
      <c r="L142" s="449"/>
      <c r="M142" s="451"/>
      <c r="N142" s="339"/>
      <c r="O142" s="339"/>
      <c r="Q142" s="341"/>
    </row>
    <row r="143" spans="1:17">
      <c r="A143" s="337"/>
      <c r="B143" s="337"/>
      <c r="C143" s="388">
        <v>104</v>
      </c>
      <c r="D143" s="550"/>
      <c r="E143" s="551"/>
      <c r="F143" s="449"/>
      <c r="G143" s="449"/>
      <c r="H143" s="449"/>
      <c r="I143" s="447"/>
      <c r="J143" s="449"/>
      <c r="K143" s="449"/>
      <c r="L143" s="449"/>
      <c r="M143" s="451"/>
      <c r="N143" s="339"/>
      <c r="O143" s="339"/>
      <c r="Q143" s="341"/>
    </row>
    <row r="144" spans="1:17">
      <c r="A144" s="337"/>
      <c r="B144" s="337"/>
      <c r="C144" s="388">
        <v>105</v>
      </c>
      <c r="D144" s="550"/>
      <c r="E144" s="551"/>
      <c r="F144" s="449"/>
      <c r="G144" s="449"/>
      <c r="H144" s="449"/>
      <c r="I144" s="447"/>
      <c r="J144" s="449"/>
      <c r="K144" s="449"/>
      <c r="L144" s="449"/>
      <c r="M144" s="451"/>
      <c r="N144" s="339"/>
      <c r="O144" s="339"/>
      <c r="Q144" s="341"/>
    </row>
    <row r="145" spans="1:17">
      <c r="A145" s="337"/>
      <c r="B145" s="337"/>
      <c r="C145" s="388">
        <v>106</v>
      </c>
      <c r="D145" s="550"/>
      <c r="E145" s="551"/>
      <c r="F145" s="449"/>
      <c r="G145" s="449"/>
      <c r="H145" s="449"/>
      <c r="I145" s="447"/>
      <c r="J145" s="449"/>
      <c r="K145" s="449"/>
      <c r="L145" s="449"/>
      <c r="M145" s="451"/>
      <c r="N145" s="339"/>
      <c r="O145" s="339"/>
      <c r="Q145" s="341"/>
    </row>
    <row r="146" spans="1:17">
      <c r="A146" s="337"/>
      <c r="B146" s="337"/>
      <c r="C146" s="388">
        <v>107</v>
      </c>
      <c r="D146" s="550"/>
      <c r="E146" s="551"/>
      <c r="F146" s="449"/>
      <c r="G146" s="449"/>
      <c r="H146" s="449"/>
      <c r="I146" s="449"/>
      <c r="J146" s="449"/>
      <c r="K146" s="449"/>
      <c r="L146" s="449"/>
      <c r="M146" s="451"/>
      <c r="N146" s="339"/>
      <c r="O146" s="339"/>
      <c r="Q146" s="341"/>
    </row>
    <row r="147" spans="1:17">
      <c r="A147" s="337"/>
      <c r="B147" s="337"/>
      <c r="C147" s="388">
        <v>108</v>
      </c>
      <c r="D147" s="550"/>
      <c r="E147" s="551"/>
      <c r="F147" s="449"/>
      <c r="G147" s="449"/>
      <c r="H147" s="449"/>
      <c r="I147" s="449"/>
      <c r="J147" s="449"/>
      <c r="K147" s="449"/>
      <c r="L147" s="449"/>
      <c r="M147" s="451"/>
      <c r="N147" s="339"/>
      <c r="O147" s="339"/>
      <c r="Q147" s="341"/>
    </row>
    <row r="148" spans="1:17">
      <c r="A148" s="337"/>
      <c r="B148" s="337"/>
      <c r="C148" s="388">
        <v>109</v>
      </c>
      <c r="D148" s="550"/>
      <c r="E148" s="551"/>
      <c r="F148" s="449"/>
      <c r="G148" s="449"/>
      <c r="H148" s="449"/>
      <c r="I148" s="449"/>
      <c r="J148" s="449"/>
      <c r="K148" s="449"/>
      <c r="L148" s="449"/>
      <c r="M148" s="451"/>
      <c r="N148" s="339"/>
      <c r="O148" s="339"/>
      <c r="Q148" s="341"/>
    </row>
    <row r="149" spans="1:17">
      <c r="A149" s="337"/>
      <c r="B149" s="337"/>
      <c r="C149" s="388">
        <v>110</v>
      </c>
      <c r="D149" s="550"/>
      <c r="E149" s="551"/>
      <c r="F149" s="449"/>
      <c r="G149" s="449"/>
      <c r="H149" s="449"/>
      <c r="I149" s="449"/>
      <c r="J149" s="449"/>
      <c r="K149" s="449"/>
      <c r="L149" s="449"/>
      <c r="M149" s="451"/>
      <c r="N149" s="339"/>
      <c r="O149" s="339"/>
      <c r="Q149" s="341"/>
    </row>
    <row r="150" spans="1:17">
      <c r="A150" s="337"/>
      <c r="B150" s="337"/>
      <c r="C150" s="388">
        <v>111</v>
      </c>
      <c r="D150" s="550"/>
      <c r="E150" s="551"/>
      <c r="F150" s="449"/>
      <c r="G150" s="449"/>
      <c r="H150" s="449"/>
      <c r="I150" s="449"/>
      <c r="J150" s="449"/>
      <c r="K150" s="449"/>
      <c r="L150" s="449"/>
      <c r="M150" s="451"/>
      <c r="N150" s="339"/>
      <c r="O150" s="339"/>
      <c r="Q150" s="341"/>
    </row>
    <row r="151" spans="1:17">
      <c r="A151" s="337"/>
      <c r="B151" s="337"/>
      <c r="C151" s="388">
        <v>112</v>
      </c>
      <c r="D151" s="550"/>
      <c r="E151" s="551"/>
      <c r="F151" s="449"/>
      <c r="G151" s="449"/>
      <c r="H151" s="449"/>
      <c r="I151" s="449"/>
      <c r="J151" s="449"/>
      <c r="K151" s="449"/>
      <c r="L151" s="449"/>
      <c r="M151" s="451"/>
      <c r="N151" s="339"/>
      <c r="O151" s="339"/>
      <c r="Q151" s="341"/>
    </row>
    <row r="152" spans="1:17">
      <c r="A152" s="337"/>
      <c r="B152" s="337"/>
      <c r="C152" s="388">
        <v>113</v>
      </c>
      <c r="D152" s="550"/>
      <c r="E152" s="551"/>
      <c r="F152" s="449"/>
      <c r="G152" s="449"/>
      <c r="H152" s="449"/>
      <c r="I152" s="449"/>
      <c r="J152" s="449"/>
      <c r="K152" s="449"/>
      <c r="L152" s="449"/>
      <c r="M152" s="451"/>
      <c r="N152" s="339"/>
      <c r="O152" s="339"/>
      <c r="Q152" s="341"/>
    </row>
    <row r="153" spans="1:17">
      <c r="A153" s="337"/>
      <c r="B153" s="337"/>
      <c r="C153" s="388">
        <v>114</v>
      </c>
      <c r="D153" s="550"/>
      <c r="E153" s="551"/>
      <c r="F153" s="449"/>
      <c r="G153" s="449"/>
      <c r="H153" s="449"/>
      <c r="I153" s="449"/>
      <c r="J153" s="449"/>
      <c r="K153" s="449"/>
      <c r="L153" s="449"/>
      <c r="M153" s="451"/>
      <c r="N153" s="339"/>
      <c r="O153" s="339"/>
      <c r="Q153" s="341"/>
    </row>
    <row r="154" spans="1:17">
      <c r="A154" s="337"/>
      <c r="B154" s="337"/>
      <c r="C154" s="388">
        <v>115</v>
      </c>
      <c r="D154" s="550"/>
      <c r="E154" s="551"/>
      <c r="F154" s="449"/>
      <c r="G154" s="449"/>
      <c r="H154" s="449"/>
      <c r="I154" s="449"/>
      <c r="J154" s="449"/>
      <c r="K154" s="449"/>
      <c r="L154" s="449"/>
      <c r="M154" s="451"/>
      <c r="N154" s="339"/>
      <c r="O154" s="339"/>
      <c r="Q154" s="341"/>
    </row>
    <row r="155" spans="1:17">
      <c r="A155" s="337"/>
      <c r="B155" s="337"/>
      <c r="C155" s="388">
        <v>116</v>
      </c>
      <c r="D155" s="550"/>
      <c r="E155" s="551"/>
      <c r="F155" s="449"/>
      <c r="G155" s="449"/>
      <c r="H155" s="449"/>
      <c r="I155" s="449"/>
      <c r="J155" s="449"/>
      <c r="K155" s="449"/>
      <c r="L155" s="449"/>
      <c r="M155" s="451"/>
      <c r="N155" s="339"/>
      <c r="O155" s="339"/>
      <c r="Q155" s="341"/>
    </row>
    <row r="156" spans="1:17">
      <c r="A156" s="337"/>
      <c r="B156" s="337"/>
      <c r="C156" s="388">
        <v>117</v>
      </c>
      <c r="D156" s="550"/>
      <c r="E156" s="551"/>
      <c r="F156" s="449"/>
      <c r="G156" s="449"/>
      <c r="H156" s="449"/>
      <c r="I156" s="449"/>
      <c r="J156" s="449"/>
      <c r="K156" s="449"/>
      <c r="L156" s="449"/>
      <c r="M156" s="451"/>
      <c r="N156" s="339"/>
      <c r="O156" s="339"/>
      <c r="Q156" s="341"/>
    </row>
    <row r="157" spans="1:17">
      <c r="A157" s="337"/>
      <c r="B157" s="337"/>
      <c r="C157" s="388">
        <v>118</v>
      </c>
      <c r="D157" s="550"/>
      <c r="E157" s="551"/>
      <c r="F157" s="449"/>
      <c r="G157" s="449"/>
      <c r="H157" s="449"/>
      <c r="I157" s="449"/>
      <c r="J157" s="449"/>
      <c r="K157" s="449"/>
      <c r="L157" s="449"/>
      <c r="M157" s="451"/>
      <c r="N157" s="339"/>
      <c r="O157" s="339"/>
      <c r="Q157" s="341"/>
    </row>
    <row r="158" spans="1:17">
      <c r="A158" s="337"/>
      <c r="B158" s="337"/>
      <c r="C158" s="388">
        <v>119</v>
      </c>
      <c r="D158" s="550"/>
      <c r="E158" s="551"/>
      <c r="F158" s="449"/>
      <c r="G158" s="449"/>
      <c r="H158" s="449"/>
      <c r="I158" s="449"/>
      <c r="J158" s="449"/>
      <c r="K158" s="449"/>
      <c r="L158" s="449"/>
      <c r="M158" s="451"/>
      <c r="N158" s="339"/>
      <c r="O158" s="339"/>
      <c r="Q158" s="341"/>
    </row>
    <row r="159" spans="1:17">
      <c r="A159" s="337"/>
      <c r="B159" s="337"/>
      <c r="C159" s="388">
        <v>120</v>
      </c>
      <c r="D159" s="550"/>
      <c r="E159" s="551"/>
      <c r="F159" s="449"/>
      <c r="G159" s="449"/>
      <c r="H159" s="449"/>
      <c r="I159" s="449"/>
      <c r="J159" s="449"/>
      <c r="K159" s="449"/>
      <c r="L159" s="449"/>
      <c r="M159" s="451"/>
      <c r="N159" s="339"/>
      <c r="O159" s="339"/>
      <c r="Q159" s="341"/>
    </row>
    <row r="160" spans="1:17">
      <c r="A160" s="337"/>
      <c r="B160" s="337"/>
      <c r="C160" s="388">
        <v>121</v>
      </c>
      <c r="D160" s="550"/>
      <c r="E160" s="551"/>
      <c r="F160" s="449"/>
      <c r="G160" s="449"/>
      <c r="H160" s="449"/>
      <c r="I160" s="449"/>
      <c r="J160" s="449"/>
      <c r="K160" s="449"/>
      <c r="L160" s="449"/>
      <c r="M160" s="451"/>
      <c r="N160" s="339"/>
      <c r="O160" s="339"/>
      <c r="Q160" s="341"/>
    </row>
    <row r="161" spans="1:17">
      <c r="A161" s="337"/>
      <c r="B161" s="337"/>
      <c r="C161" s="388">
        <v>122</v>
      </c>
      <c r="D161" s="550"/>
      <c r="E161" s="551"/>
      <c r="F161" s="449"/>
      <c r="G161" s="449"/>
      <c r="H161" s="449"/>
      <c r="I161" s="449"/>
      <c r="J161" s="449"/>
      <c r="K161" s="449"/>
      <c r="L161" s="449"/>
      <c r="M161" s="451"/>
      <c r="N161" s="339"/>
      <c r="O161" s="339"/>
      <c r="Q161" s="341"/>
    </row>
    <row r="162" spans="1:17">
      <c r="A162" s="337"/>
      <c r="B162" s="337"/>
      <c r="C162" s="388">
        <v>123</v>
      </c>
      <c r="D162" s="550"/>
      <c r="E162" s="551"/>
      <c r="F162" s="449"/>
      <c r="G162" s="449"/>
      <c r="H162" s="449"/>
      <c r="I162" s="449"/>
      <c r="J162" s="449"/>
      <c r="K162" s="449"/>
      <c r="L162" s="449"/>
      <c r="M162" s="451"/>
      <c r="N162" s="339"/>
      <c r="O162" s="339"/>
      <c r="Q162" s="341"/>
    </row>
    <row r="163" spans="1:17">
      <c r="A163" s="337"/>
      <c r="B163" s="337"/>
      <c r="C163" s="388">
        <v>124</v>
      </c>
      <c r="D163" s="550"/>
      <c r="E163" s="551"/>
      <c r="F163" s="449"/>
      <c r="G163" s="449"/>
      <c r="H163" s="449"/>
      <c r="I163" s="449"/>
      <c r="J163" s="449"/>
      <c r="K163" s="449"/>
      <c r="L163" s="449"/>
      <c r="M163" s="451"/>
      <c r="N163" s="339"/>
      <c r="O163" s="339"/>
      <c r="Q163" s="341"/>
    </row>
    <row r="164" spans="1:17">
      <c r="A164" s="337"/>
      <c r="B164" s="337"/>
      <c r="C164" s="388">
        <v>125</v>
      </c>
      <c r="D164" s="550"/>
      <c r="E164" s="551"/>
      <c r="F164" s="449"/>
      <c r="G164" s="449"/>
      <c r="H164" s="449"/>
      <c r="I164" s="449"/>
      <c r="J164" s="449"/>
      <c r="K164" s="449"/>
      <c r="L164" s="449"/>
      <c r="M164" s="451"/>
      <c r="N164" s="339"/>
      <c r="O164" s="339"/>
      <c r="Q164" s="341"/>
    </row>
    <row r="165" spans="1:17">
      <c r="A165" s="337"/>
      <c r="B165" s="337"/>
      <c r="C165" s="388">
        <v>126</v>
      </c>
      <c r="D165" s="550"/>
      <c r="E165" s="551"/>
      <c r="F165" s="449"/>
      <c r="G165" s="449"/>
      <c r="H165" s="449"/>
      <c r="I165" s="449"/>
      <c r="J165" s="449"/>
      <c r="K165" s="449"/>
      <c r="L165" s="449"/>
      <c r="M165" s="451"/>
      <c r="N165" s="339"/>
      <c r="O165" s="339"/>
      <c r="Q165" s="341"/>
    </row>
    <row r="166" spans="1:17">
      <c r="A166" s="337"/>
      <c r="B166" s="337"/>
      <c r="C166" s="388">
        <v>127</v>
      </c>
      <c r="D166" s="550"/>
      <c r="E166" s="551"/>
      <c r="F166" s="449"/>
      <c r="G166" s="449"/>
      <c r="H166" s="449"/>
      <c r="I166" s="449"/>
      <c r="J166" s="449"/>
      <c r="K166" s="449"/>
      <c r="L166" s="449"/>
      <c r="M166" s="451"/>
      <c r="N166" s="339"/>
      <c r="O166" s="339"/>
      <c r="Q166" s="341"/>
    </row>
    <row r="167" spans="1:17">
      <c r="A167" s="337"/>
      <c r="B167" s="337"/>
      <c r="C167" s="388">
        <v>128</v>
      </c>
      <c r="D167" s="550"/>
      <c r="E167" s="551"/>
      <c r="F167" s="449"/>
      <c r="G167" s="449"/>
      <c r="H167" s="449"/>
      <c r="I167" s="449"/>
      <c r="J167" s="449"/>
      <c r="K167" s="449"/>
      <c r="L167" s="449"/>
      <c r="M167" s="451"/>
      <c r="N167" s="339"/>
      <c r="O167" s="339"/>
      <c r="Q167" s="341"/>
    </row>
    <row r="168" spans="1:17">
      <c r="A168" s="337"/>
      <c r="B168" s="337"/>
      <c r="C168" s="388">
        <v>129</v>
      </c>
      <c r="D168" s="550"/>
      <c r="E168" s="551"/>
      <c r="F168" s="449"/>
      <c r="G168" s="449"/>
      <c r="H168" s="449"/>
      <c r="I168" s="449"/>
      <c r="J168" s="449"/>
      <c r="K168" s="449"/>
      <c r="L168" s="449"/>
      <c r="M168" s="451"/>
      <c r="N168" s="339"/>
      <c r="O168" s="339"/>
      <c r="Q168" s="341"/>
    </row>
    <row r="169" spans="1:17">
      <c r="A169" s="337"/>
      <c r="B169" s="337"/>
      <c r="C169" s="388">
        <v>130</v>
      </c>
      <c r="D169" s="550"/>
      <c r="E169" s="551"/>
      <c r="F169" s="449"/>
      <c r="G169" s="449"/>
      <c r="H169" s="449"/>
      <c r="I169" s="449"/>
      <c r="J169" s="449"/>
      <c r="K169" s="449"/>
      <c r="L169" s="449"/>
      <c r="M169" s="451"/>
      <c r="N169" s="339"/>
      <c r="O169" s="339"/>
      <c r="Q169" s="341"/>
    </row>
    <row r="170" spans="1:17">
      <c r="A170" s="337"/>
      <c r="B170" s="337"/>
      <c r="C170" s="388">
        <v>131</v>
      </c>
      <c r="D170" s="550"/>
      <c r="E170" s="551"/>
      <c r="F170" s="449"/>
      <c r="G170" s="449"/>
      <c r="H170" s="449"/>
      <c r="I170" s="449"/>
      <c r="J170" s="449"/>
      <c r="K170" s="449"/>
      <c r="L170" s="449"/>
      <c r="M170" s="451"/>
      <c r="N170" s="339"/>
      <c r="O170" s="339"/>
      <c r="Q170" s="341"/>
    </row>
    <row r="171" spans="1:17">
      <c r="A171" s="337"/>
      <c r="B171" s="337"/>
      <c r="C171" s="388">
        <v>132</v>
      </c>
      <c r="D171" s="550"/>
      <c r="E171" s="551"/>
      <c r="F171" s="449"/>
      <c r="G171" s="449"/>
      <c r="H171" s="449"/>
      <c r="I171" s="449"/>
      <c r="J171" s="449"/>
      <c r="K171" s="449"/>
      <c r="L171" s="449"/>
      <c r="M171" s="451"/>
      <c r="N171" s="339"/>
      <c r="O171" s="339"/>
      <c r="Q171" s="341"/>
    </row>
    <row r="172" spans="1:17">
      <c r="A172" s="337"/>
      <c r="B172" s="337"/>
      <c r="C172" s="388">
        <v>133</v>
      </c>
      <c r="D172" s="550"/>
      <c r="E172" s="551"/>
      <c r="F172" s="449"/>
      <c r="G172" s="449"/>
      <c r="H172" s="449"/>
      <c r="I172" s="449"/>
      <c r="J172" s="449"/>
      <c r="K172" s="449"/>
      <c r="L172" s="449"/>
      <c r="M172" s="451"/>
      <c r="N172" s="339"/>
      <c r="O172" s="339"/>
      <c r="Q172" s="341"/>
    </row>
    <row r="173" spans="1:17">
      <c r="A173" s="337"/>
      <c r="B173" s="337"/>
      <c r="C173" s="388">
        <v>134</v>
      </c>
      <c r="D173" s="550"/>
      <c r="E173" s="551"/>
      <c r="F173" s="449"/>
      <c r="G173" s="449"/>
      <c r="H173" s="449"/>
      <c r="I173" s="449"/>
      <c r="J173" s="449"/>
      <c r="K173" s="449"/>
      <c r="L173" s="449"/>
      <c r="M173" s="451"/>
      <c r="N173" s="339"/>
      <c r="O173" s="339"/>
      <c r="Q173" s="341"/>
    </row>
    <row r="174" spans="1:17">
      <c r="A174" s="337"/>
      <c r="B174" s="337"/>
      <c r="C174" s="388">
        <v>135</v>
      </c>
      <c r="D174" s="550"/>
      <c r="E174" s="551"/>
      <c r="F174" s="449"/>
      <c r="G174" s="449"/>
      <c r="H174" s="449"/>
      <c r="I174" s="449"/>
      <c r="J174" s="449"/>
      <c r="K174" s="449"/>
      <c r="L174" s="449"/>
      <c r="M174" s="451"/>
      <c r="N174" s="339"/>
      <c r="O174" s="339"/>
      <c r="Q174" s="341"/>
    </row>
    <row r="175" spans="1:17">
      <c r="A175" s="337"/>
      <c r="B175" s="337"/>
      <c r="C175" s="388">
        <v>136</v>
      </c>
      <c r="D175" s="550"/>
      <c r="E175" s="551"/>
      <c r="F175" s="449"/>
      <c r="G175" s="449"/>
      <c r="H175" s="449"/>
      <c r="I175" s="449"/>
      <c r="J175" s="449"/>
      <c r="K175" s="449"/>
      <c r="L175" s="449"/>
      <c r="M175" s="451"/>
      <c r="N175" s="339"/>
      <c r="O175" s="339"/>
      <c r="Q175" s="341"/>
    </row>
    <row r="176" spans="1:17">
      <c r="A176" s="337"/>
      <c r="B176" s="337"/>
      <c r="C176" s="388">
        <v>137</v>
      </c>
      <c r="D176" s="550"/>
      <c r="E176" s="551"/>
      <c r="F176" s="449"/>
      <c r="G176" s="449"/>
      <c r="H176" s="449"/>
      <c r="I176" s="449"/>
      <c r="J176" s="449"/>
      <c r="K176" s="449"/>
      <c r="L176" s="449"/>
      <c r="M176" s="451"/>
      <c r="N176" s="339"/>
      <c r="O176" s="339"/>
      <c r="Q176" s="341"/>
    </row>
    <row r="177" spans="1:17">
      <c r="A177" s="337"/>
      <c r="B177" s="337"/>
      <c r="C177" s="388">
        <v>138</v>
      </c>
      <c r="D177" s="550"/>
      <c r="E177" s="551"/>
      <c r="F177" s="449"/>
      <c r="G177" s="449"/>
      <c r="H177" s="449"/>
      <c r="I177" s="449"/>
      <c r="J177" s="449"/>
      <c r="K177" s="449"/>
      <c r="L177" s="449"/>
      <c r="M177" s="451"/>
      <c r="N177" s="339"/>
      <c r="O177" s="339"/>
      <c r="Q177" s="341"/>
    </row>
    <row r="178" spans="1:17">
      <c r="A178" s="337"/>
      <c r="B178" s="337"/>
      <c r="C178" s="388">
        <v>139</v>
      </c>
      <c r="D178" s="550"/>
      <c r="E178" s="551"/>
      <c r="F178" s="449"/>
      <c r="G178" s="449"/>
      <c r="H178" s="449"/>
      <c r="I178" s="449"/>
      <c r="J178" s="449"/>
      <c r="K178" s="449"/>
      <c r="L178" s="449"/>
      <c r="M178" s="451"/>
      <c r="N178" s="339"/>
      <c r="O178" s="339"/>
      <c r="Q178" s="341"/>
    </row>
    <row r="179" spans="1:17">
      <c r="A179" s="337"/>
      <c r="B179" s="337"/>
      <c r="C179" s="388">
        <v>140</v>
      </c>
      <c r="D179" s="550"/>
      <c r="E179" s="551"/>
      <c r="F179" s="449"/>
      <c r="G179" s="449"/>
      <c r="H179" s="449"/>
      <c r="I179" s="449"/>
      <c r="J179" s="449"/>
      <c r="K179" s="449"/>
      <c r="L179" s="449"/>
      <c r="M179" s="451"/>
      <c r="N179" s="339"/>
      <c r="O179" s="339"/>
      <c r="Q179" s="341"/>
    </row>
    <row r="180" spans="1:17">
      <c r="A180" s="337"/>
      <c r="B180" s="337"/>
      <c r="C180" s="388">
        <v>141</v>
      </c>
      <c r="D180" s="550"/>
      <c r="E180" s="551"/>
      <c r="F180" s="449"/>
      <c r="G180" s="449"/>
      <c r="H180" s="449"/>
      <c r="I180" s="449"/>
      <c r="J180" s="449"/>
      <c r="K180" s="449"/>
      <c r="L180" s="449"/>
      <c r="M180" s="451"/>
      <c r="N180" s="339"/>
      <c r="O180" s="339"/>
      <c r="Q180" s="341"/>
    </row>
    <row r="181" spans="1:17">
      <c r="A181" s="337"/>
      <c r="B181" s="337"/>
      <c r="C181" s="388">
        <v>142</v>
      </c>
      <c r="D181" s="550"/>
      <c r="E181" s="551"/>
      <c r="F181" s="449"/>
      <c r="G181" s="449"/>
      <c r="H181" s="449"/>
      <c r="I181" s="449"/>
      <c r="J181" s="449"/>
      <c r="K181" s="449"/>
      <c r="L181" s="449"/>
      <c r="M181" s="451"/>
      <c r="N181" s="339"/>
      <c r="O181" s="339"/>
      <c r="Q181" s="341"/>
    </row>
    <row r="182" spans="1:17">
      <c r="A182" s="337"/>
      <c r="B182" s="337"/>
      <c r="C182" s="388">
        <v>143</v>
      </c>
      <c r="D182" s="550"/>
      <c r="E182" s="551"/>
      <c r="F182" s="449"/>
      <c r="G182" s="449"/>
      <c r="H182" s="449"/>
      <c r="I182" s="449"/>
      <c r="J182" s="449"/>
      <c r="K182" s="449"/>
      <c r="L182" s="449"/>
      <c r="M182" s="451"/>
      <c r="N182" s="339"/>
      <c r="O182" s="339"/>
      <c r="Q182" s="341"/>
    </row>
    <row r="183" spans="1:17">
      <c r="A183" s="337"/>
      <c r="B183" s="337"/>
      <c r="C183" s="388">
        <v>144</v>
      </c>
      <c r="D183" s="550"/>
      <c r="E183" s="551"/>
      <c r="F183" s="449"/>
      <c r="G183" s="449"/>
      <c r="H183" s="449"/>
      <c r="I183" s="449"/>
      <c r="J183" s="449"/>
      <c r="K183" s="449"/>
      <c r="L183" s="449"/>
      <c r="M183" s="451"/>
      <c r="N183" s="339"/>
      <c r="O183" s="339"/>
      <c r="Q183" s="341"/>
    </row>
    <row r="184" spans="1:17">
      <c r="A184" s="337"/>
      <c r="B184" s="337"/>
      <c r="C184" s="388">
        <v>145</v>
      </c>
      <c r="D184" s="550"/>
      <c r="E184" s="551"/>
      <c r="F184" s="449"/>
      <c r="G184" s="449"/>
      <c r="H184" s="449"/>
      <c r="I184" s="449"/>
      <c r="J184" s="449"/>
      <c r="K184" s="449"/>
      <c r="L184" s="449"/>
      <c r="M184" s="451"/>
      <c r="N184" s="339"/>
      <c r="O184" s="339"/>
      <c r="Q184" s="341"/>
    </row>
    <row r="185" spans="1:17">
      <c r="A185" s="337"/>
      <c r="B185" s="337"/>
      <c r="C185" s="388">
        <v>146</v>
      </c>
      <c r="D185" s="550"/>
      <c r="E185" s="551"/>
      <c r="F185" s="449"/>
      <c r="G185" s="449"/>
      <c r="H185" s="449"/>
      <c r="I185" s="449"/>
      <c r="J185" s="449"/>
      <c r="K185" s="449"/>
      <c r="L185" s="449"/>
      <c r="M185" s="451"/>
      <c r="N185" s="339"/>
      <c r="O185" s="339"/>
      <c r="Q185" s="341"/>
    </row>
    <row r="186" spans="1:17">
      <c r="A186" s="337"/>
      <c r="B186" s="337"/>
      <c r="C186" s="388">
        <v>147</v>
      </c>
      <c r="D186" s="550"/>
      <c r="E186" s="551"/>
      <c r="F186" s="449"/>
      <c r="G186" s="449"/>
      <c r="H186" s="449"/>
      <c r="I186" s="449"/>
      <c r="J186" s="449"/>
      <c r="K186" s="449"/>
      <c r="L186" s="449"/>
      <c r="M186" s="451"/>
      <c r="N186" s="339"/>
      <c r="O186" s="339"/>
      <c r="Q186" s="341"/>
    </row>
    <row r="187" spans="1:17">
      <c r="A187" s="337"/>
      <c r="B187" s="337"/>
      <c r="C187" s="388">
        <v>148</v>
      </c>
      <c r="D187" s="550"/>
      <c r="E187" s="551"/>
      <c r="F187" s="449"/>
      <c r="G187" s="449"/>
      <c r="H187" s="449"/>
      <c r="I187" s="449"/>
      <c r="J187" s="449"/>
      <c r="K187" s="449"/>
      <c r="L187" s="449"/>
      <c r="M187" s="451"/>
      <c r="N187" s="339"/>
      <c r="O187" s="339"/>
      <c r="Q187" s="341"/>
    </row>
    <row r="188" spans="1:17">
      <c r="A188" s="337"/>
      <c r="B188" s="337"/>
      <c r="C188" s="388">
        <v>149</v>
      </c>
      <c r="D188" s="550"/>
      <c r="E188" s="551"/>
      <c r="F188" s="449"/>
      <c r="G188" s="449"/>
      <c r="H188" s="449"/>
      <c r="I188" s="449"/>
      <c r="J188" s="449"/>
      <c r="K188" s="449"/>
      <c r="L188" s="449"/>
      <c r="M188" s="451"/>
      <c r="N188" s="339"/>
      <c r="O188" s="339"/>
      <c r="Q188" s="341"/>
    </row>
    <row r="189" spans="1:17">
      <c r="A189" s="337"/>
      <c r="B189" s="337"/>
      <c r="C189" s="388">
        <v>150</v>
      </c>
      <c r="D189" s="550"/>
      <c r="E189" s="551"/>
      <c r="F189" s="449"/>
      <c r="G189" s="449"/>
      <c r="H189" s="449"/>
      <c r="I189" s="449"/>
      <c r="J189" s="449"/>
      <c r="K189" s="449"/>
      <c r="L189" s="449"/>
      <c r="M189" s="451"/>
      <c r="N189" s="339"/>
      <c r="O189" s="339"/>
      <c r="Q189" s="341"/>
    </row>
    <row r="190" spans="1:17">
      <c r="A190" s="337"/>
      <c r="B190" s="337"/>
      <c r="C190" s="388">
        <v>151</v>
      </c>
      <c r="D190" s="550"/>
      <c r="E190" s="551"/>
      <c r="F190" s="449"/>
      <c r="G190" s="449"/>
      <c r="H190" s="449"/>
      <c r="I190" s="449"/>
      <c r="J190" s="449"/>
      <c r="K190" s="449"/>
      <c r="L190" s="449"/>
      <c r="M190" s="451"/>
      <c r="N190" s="339"/>
      <c r="O190" s="339"/>
      <c r="Q190" s="341"/>
    </row>
    <row r="191" spans="1:17">
      <c r="A191" s="337"/>
      <c r="B191" s="337"/>
      <c r="C191" s="388">
        <v>152</v>
      </c>
      <c r="D191" s="550"/>
      <c r="E191" s="551"/>
      <c r="F191" s="449"/>
      <c r="G191" s="449"/>
      <c r="H191" s="449"/>
      <c r="I191" s="449"/>
      <c r="J191" s="449"/>
      <c r="K191" s="449"/>
      <c r="L191" s="449"/>
      <c r="M191" s="451"/>
      <c r="N191" s="339"/>
      <c r="O191" s="339"/>
      <c r="Q191" s="341"/>
    </row>
    <row r="192" spans="1:17">
      <c r="A192" s="337"/>
      <c r="B192" s="337"/>
      <c r="C192" s="388">
        <v>153</v>
      </c>
      <c r="D192" s="550"/>
      <c r="E192" s="551"/>
      <c r="F192" s="449"/>
      <c r="G192" s="449"/>
      <c r="H192" s="449"/>
      <c r="I192" s="449"/>
      <c r="J192" s="449"/>
      <c r="K192" s="449"/>
      <c r="L192" s="449"/>
      <c r="M192" s="451"/>
      <c r="N192" s="339"/>
      <c r="O192" s="339"/>
      <c r="Q192" s="341"/>
    </row>
    <row r="193" spans="1:17">
      <c r="A193" s="337"/>
      <c r="B193" s="337"/>
      <c r="C193" s="388">
        <v>154</v>
      </c>
      <c r="D193" s="550"/>
      <c r="E193" s="551"/>
      <c r="F193" s="449"/>
      <c r="G193" s="449"/>
      <c r="H193" s="449"/>
      <c r="I193" s="449"/>
      <c r="J193" s="449"/>
      <c r="K193" s="449"/>
      <c r="L193" s="449"/>
      <c r="M193" s="451"/>
      <c r="N193" s="339"/>
      <c r="O193" s="339"/>
      <c r="Q193" s="341"/>
    </row>
    <row r="194" spans="1:17">
      <c r="A194" s="337"/>
      <c r="B194" s="337"/>
      <c r="C194" s="388">
        <v>155</v>
      </c>
      <c r="D194" s="550"/>
      <c r="E194" s="551"/>
      <c r="F194" s="449"/>
      <c r="G194" s="449"/>
      <c r="H194" s="449"/>
      <c r="I194" s="449"/>
      <c r="J194" s="449"/>
      <c r="K194" s="449"/>
      <c r="L194" s="449"/>
      <c r="M194" s="451"/>
      <c r="N194" s="339"/>
      <c r="O194" s="339"/>
      <c r="Q194" s="341"/>
    </row>
    <row r="195" spans="1:17">
      <c r="A195" s="337"/>
      <c r="B195" s="337"/>
      <c r="C195" s="388">
        <v>156</v>
      </c>
      <c r="D195" s="550"/>
      <c r="E195" s="551"/>
      <c r="F195" s="449"/>
      <c r="G195" s="449"/>
      <c r="H195" s="449"/>
      <c r="I195" s="449"/>
      <c r="J195" s="449"/>
      <c r="K195" s="449"/>
      <c r="L195" s="449"/>
      <c r="M195" s="451"/>
      <c r="N195" s="339"/>
      <c r="O195" s="339"/>
      <c r="Q195" s="341"/>
    </row>
    <row r="196" spans="1:17">
      <c r="A196" s="337"/>
      <c r="B196" s="337"/>
      <c r="C196" s="388">
        <v>157</v>
      </c>
      <c r="D196" s="550"/>
      <c r="E196" s="551"/>
      <c r="F196" s="449"/>
      <c r="G196" s="449"/>
      <c r="H196" s="449"/>
      <c r="I196" s="449"/>
      <c r="J196" s="449"/>
      <c r="K196" s="449"/>
      <c r="L196" s="449"/>
      <c r="M196" s="451"/>
      <c r="N196" s="339"/>
      <c r="O196" s="339"/>
      <c r="Q196" s="341"/>
    </row>
    <row r="197" spans="1:17">
      <c r="A197" s="337"/>
      <c r="B197" s="337"/>
      <c r="C197" s="388">
        <v>158</v>
      </c>
      <c r="D197" s="550"/>
      <c r="E197" s="551"/>
      <c r="F197" s="449"/>
      <c r="G197" s="449"/>
      <c r="H197" s="449"/>
      <c r="I197" s="449"/>
      <c r="J197" s="449"/>
      <c r="K197" s="449"/>
      <c r="L197" s="449"/>
      <c r="M197" s="451"/>
      <c r="N197" s="339"/>
      <c r="O197" s="339"/>
      <c r="Q197" s="341"/>
    </row>
    <row r="198" spans="1:17">
      <c r="A198" s="337"/>
      <c r="B198" s="337"/>
      <c r="C198" s="388">
        <v>159</v>
      </c>
      <c r="D198" s="550"/>
      <c r="E198" s="551"/>
      <c r="F198" s="449"/>
      <c r="G198" s="449"/>
      <c r="H198" s="449"/>
      <c r="I198" s="449"/>
      <c r="J198" s="449"/>
      <c r="K198" s="449"/>
      <c r="L198" s="449"/>
      <c r="M198" s="451"/>
      <c r="N198" s="339"/>
      <c r="O198" s="339"/>
      <c r="Q198" s="341"/>
    </row>
    <row r="199" spans="1:17">
      <c r="A199" s="337"/>
      <c r="B199" s="337"/>
      <c r="C199" s="388">
        <v>160</v>
      </c>
      <c r="D199" s="550"/>
      <c r="E199" s="551"/>
      <c r="F199" s="449"/>
      <c r="G199" s="449"/>
      <c r="H199" s="449"/>
      <c r="I199" s="449"/>
      <c r="J199" s="449"/>
      <c r="K199" s="449"/>
      <c r="L199" s="449"/>
      <c r="M199" s="451"/>
      <c r="N199" s="339"/>
      <c r="O199" s="339"/>
      <c r="Q199" s="341"/>
    </row>
    <row r="200" spans="1:17">
      <c r="A200" s="337"/>
      <c r="B200" s="337"/>
      <c r="C200" s="388">
        <v>161</v>
      </c>
      <c r="D200" s="550"/>
      <c r="E200" s="551"/>
      <c r="F200" s="449"/>
      <c r="G200" s="449"/>
      <c r="H200" s="449"/>
      <c r="I200" s="449"/>
      <c r="J200" s="449"/>
      <c r="K200" s="449"/>
      <c r="L200" s="449"/>
      <c r="M200" s="451"/>
      <c r="N200" s="339"/>
      <c r="O200" s="339"/>
      <c r="Q200" s="341"/>
    </row>
    <row r="201" spans="1:17">
      <c r="A201" s="337"/>
      <c r="B201" s="337"/>
      <c r="C201" s="388">
        <v>162</v>
      </c>
      <c r="D201" s="550"/>
      <c r="E201" s="551"/>
      <c r="F201" s="449"/>
      <c r="G201" s="449"/>
      <c r="H201" s="449"/>
      <c r="I201" s="449"/>
      <c r="J201" s="449"/>
      <c r="K201" s="449"/>
      <c r="L201" s="449"/>
      <c r="M201" s="451"/>
      <c r="N201" s="339"/>
      <c r="O201" s="339"/>
      <c r="Q201" s="341"/>
    </row>
    <row r="202" spans="1:17">
      <c r="A202" s="337"/>
      <c r="B202" s="337"/>
      <c r="C202" s="388">
        <v>163</v>
      </c>
      <c r="D202" s="550"/>
      <c r="E202" s="551"/>
      <c r="F202" s="449"/>
      <c r="G202" s="449"/>
      <c r="H202" s="449"/>
      <c r="I202" s="449"/>
      <c r="J202" s="449"/>
      <c r="K202" s="449"/>
      <c r="L202" s="449"/>
      <c r="M202" s="451"/>
      <c r="N202" s="339"/>
      <c r="O202" s="339"/>
      <c r="Q202" s="341"/>
    </row>
    <row r="203" spans="1:17">
      <c r="A203" s="337"/>
      <c r="B203" s="337"/>
      <c r="C203" s="388">
        <v>164</v>
      </c>
      <c r="D203" s="550"/>
      <c r="E203" s="551"/>
      <c r="F203" s="449"/>
      <c r="G203" s="449"/>
      <c r="H203" s="449"/>
      <c r="I203" s="449"/>
      <c r="J203" s="449"/>
      <c r="K203" s="449"/>
      <c r="L203" s="449"/>
      <c r="M203" s="451"/>
      <c r="N203" s="339"/>
      <c r="O203" s="339"/>
      <c r="Q203" s="341"/>
    </row>
    <row r="204" spans="1:17">
      <c r="A204" s="337"/>
      <c r="B204" s="337"/>
      <c r="C204" s="388">
        <v>165</v>
      </c>
      <c r="D204" s="550"/>
      <c r="E204" s="551"/>
      <c r="F204" s="449"/>
      <c r="G204" s="449"/>
      <c r="H204" s="449"/>
      <c r="I204" s="449"/>
      <c r="J204" s="449"/>
      <c r="K204" s="449"/>
      <c r="L204" s="449"/>
      <c r="M204" s="451"/>
      <c r="N204" s="339"/>
      <c r="O204" s="339"/>
      <c r="Q204" s="341"/>
    </row>
    <row r="205" spans="1:17">
      <c r="A205" s="337"/>
      <c r="B205" s="337"/>
      <c r="C205" s="388">
        <v>166</v>
      </c>
      <c r="D205" s="550"/>
      <c r="E205" s="551"/>
      <c r="F205" s="449"/>
      <c r="G205" s="449"/>
      <c r="H205" s="449"/>
      <c r="I205" s="449"/>
      <c r="J205" s="449"/>
      <c r="K205" s="449"/>
      <c r="L205" s="449"/>
      <c r="M205" s="451"/>
      <c r="N205" s="339"/>
      <c r="O205" s="339"/>
      <c r="Q205" s="341"/>
    </row>
    <row r="206" spans="1:17">
      <c r="A206" s="337"/>
      <c r="B206" s="337"/>
      <c r="C206" s="388">
        <v>167</v>
      </c>
      <c r="D206" s="550"/>
      <c r="E206" s="551"/>
      <c r="F206" s="449"/>
      <c r="G206" s="449"/>
      <c r="H206" s="449"/>
      <c r="I206" s="449"/>
      <c r="J206" s="449"/>
      <c r="K206" s="449"/>
      <c r="L206" s="449"/>
      <c r="M206" s="451"/>
      <c r="N206" s="339"/>
      <c r="O206" s="339"/>
      <c r="Q206" s="341"/>
    </row>
    <row r="207" spans="1:17">
      <c r="A207" s="337"/>
      <c r="B207" s="337"/>
      <c r="C207" s="388">
        <v>168</v>
      </c>
      <c r="D207" s="550"/>
      <c r="E207" s="551"/>
      <c r="F207" s="449"/>
      <c r="G207" s="449"/>
      <c r="H207" s="449"/>
      <c r="I207" s="449"/>
      <c r="J207" s="449"/>
      <c r="K207" s="449"/>
      <c r="L207" s="449"/>
      <c r="M207" s="451"/>
      <c r="N207" s="339"/>
      <c r="O207" s="339"/>
      <c r="Q207" s="341"/>
    </row>
    <row r="208" spans="1:17">
      <c r="A208" s="337"/>
      <c r="B208" s="337"/>
      <c r="C208" s="388">
        <v>169</v>
      </c>
      <c r="D208" s="550"/>
      <c r="E208" s="551"/>
      <c r="F208" s="449"/>
      <c r="G208" s="449"/>
      <c r="H208" s="449"/>
      <c r="I208" s="449"/>
      <c r="J208" s="449"/>
      <c r="K208" s="449"/>
      <c r="L208" s="449"/>
      <c r="M208" s="451"/>
      <c r="N208" s="339"/>
      <c r="O208" s="339"/>
      <c r="Q208" s="341"/>
    </row>
    <row r="209" spans="1:17">
      <c r="A209" s="337"/>
      <c r="B209" s="337"/>
      <c r="C209" s="388">
        <v>170</v>
      </c>
      <c r="D209" s="550"/>
      <c r="E209" s="551"/>
      <c r="F209" s="449"/>
      <c r="G209" s="449"/>
      <c r="H209" s="449"/>
      <c r="I209" s="449"/>
      <c r="J209" s="449"/>
      <c r="K209" s="449"/>
      <c r="L209" s="449"/>
      <c r="M209" s="451"/>
      <c r="N209" s="339"/>
      <c r="O209" s="339"/>
      <c r="Q209" s="341"/>
    </row>
    <row r="210" spans="1:17">
      <c r="A210" s="337"/>
      <c r="B210" s="337"/>
      <c r="C210" s="388">
        <v>171</v>
      </c>
      <c r="D210" s="550"/>
      <c r="E210" s="551"/>
      <c r="F210" s="449"/>
      <c r="G210" s="449"/>
      <c r="H210" s="449"/>
      <c r="I210" s="449"/>
      <c r="J210" s="449"/>
      <c r="K210" s="449"/>
      <c r="L210" s="449"/>
      <c r="M210" s="451"/>
      <c r="N210" s="339"/>
      <c r="O210" s="339"/>
      <c r="Q210" s="341"/>
    </row>
    <row r="211" spans="1:17">
      <c r="A211" s="337"/>
      <c r="B211" s="337"/>
      <c r="C211" s="388">
        <v>172</v>
      </c>
      <c r="D211" s="550"/>
      <c r="E211" s="551"/>
      <c r="F211" s="449"/>
      <c r="G211" s="449"/>
      <c r="H211" s="449"/>
      <c r="I211" s="449"/>
      <c r="J211" s="449"/>
      <c r="K211" s="449"/>
      <c r="L211" s="449"/>
      <c r="M211" s="451"/>
      <c r="N211" s="339"/>
      <c r="O211" s="339"/>
      <c r="Q211" s="341"/>
    </row>
    <row r="212" spans="1:17">
      <c r="A212" s="337"/>
      <c r="B212" s="337"/>
      <c r="C212" s="388">
        <v>173</v>
      </c>
      <c r="D212" s="550"/>
      <c r="E212" s="551"/>
      <c r="F212" s="449"/>
      <c r="G212" s="449"/>
      <c r="H212" s="449"/>
      <c r="I212" s="449"/>
      <c r="J212" s="449"/>
      <c r="K212" s="449"/>
      <c r="L212" s="449"/>
      <c r="M212" s="451"/>
      <c r="N212" s="339"/>
      <c r="O212" s="339"/>
      <c r="Q212" s="341"/>
    </row>
    <row r="213" spans="1:17">
      <c r="A213" s="337"/>
      <c r="B213" s="337"/>
      <c r="C213" s="388">
        <v>174</v>
      </c>
      <c r="D213" s="550"/>
      <c r="E213" s="551"/>
      <c r="F213" s="449"/>
      <c r="G213" s="449"/>
      <c r="H213" s="449"/>
      <c r="I213" s="449"/>
      <c r="J213" s="449"/>
      <c r="K213" s="449"/>
      <c r="L213" s="449"/>
      <c r="M213" s="451"/>
      <c r="N213" s="339"/>
      <c r="O213" s="339"/>
      <c r="Q213" s="341"/>
    </row>
    <row r="214" spans="1:17">
      <c r="A214" s="337"/>
      <c r="B214" s="337"/>
      <c r="C214" s="388">
        <v>175</v>
      </c>
      <c r="D214" s="550"/>
      <c r="E214" s="551"/>
      <c r="F214" s="449"/>
      <c r="G214" s="449"/>
      <c r="H214" s="449"/>
      <c r="I214" s="449"/>
      <c r="J214" s="449"/>
      <c r="K214" s="449"/>
      <c r="L214" s="449"/>
      <c r="M214" s="451"/>
      <c r="N214" s="339"/>
      <c r="O214" s="339"/>
      <c r="Q214" s="341"/>
    </row>
    <row r="215" spans="1:17">
      <c r="A215" s="337"/>
      <c r="B215" s="337"/>
      <c r="C215" s="388">
        <v>176</v>
      </c>
      <c r="D215" s="550"/>
      <c r="E215" s="551"/>
      <c r="F215" s="449"/>
      <c r="G215" s="449"/>
      <c r="H215" s="449"/>
      <c r="I215" s="449"/>
      <c r="J215" s="449"/>
      <c r="K215" s="449"/>
      <c r="L215" s="449"/>
      <c r="M215" s="451"/>
      <c r="N215" s="339"/>
      <c r="O215" s="339"/>
      <c r="Q215" s="341"/>
    </row>
    <row r="216" spans="1:17">
      <c r="A216" s="337"/>
      <c r="B216" s="337"/>
      <c r="C216" s="388">
        <v>177</v>
      </c>
      <c r="D216" s="550"/>
      <c r="E216" s="551"/>
      <c r="F216" s="449"/>
      <c r="G216" s="449"/>
      <c r="H216" s="449"/>
      <c r="I216" s="449"/>
      <c r="J216" s="449"/>
      <c r="K216" s="449"/>
      <c r="L216" s="449"/>
      <c r="M216" s="451"/>
      <c r="N216" s="339"/>
      <c r="O216" s="339"/>
      <c r="Q216" s="341"/>
    </row>
    <row r="217" spans="1:17">
      <c r="A217" s="337"/>
      <c r="B217" s="337"/>
      <c r="C217" s="388">
        <v>178</v>
      </c>
      <c r="D217" s="550"/>
      <c r="E217" s="551"/>
      <c r="F217" s="449"/>
      <c r="G217" s="449"/>
      <c r="H217" s="449"/>
      <c r="I217" s="449"/>
      <c r="J217" s="449"/>
      <c r="K217" s="449"/>
      <c r="L217" s="449"/>
      <c r="M217" s="451"/>
      <c r="N217" s="339"/>
      <c r="O217" s="339"/>
      <c r="Q217" s="341"/>
    </row>
    <row r="218" spans="1:17">
      <c r="A218" s="337"/>
      <c r="B218" s="337"/>
      <c r="C218" s="388">
        <v>179</v>
      </c>
      <c r="D218" s="550"/>
      <c r="E218" s="551"/>
      <c r="F218" s="449"/>
      <c r="G218" s="449"/>
      <c r="H218" s="449"/>
      <c r="I218" s="449"/>
      <c r="J218" s="449"/>
      <c r="K218" s="449"/>
      <c r="L218" s="449"/>
      <c r="M218" s="451"/>
      <c r="N218" s="339"/>
      <c r="O218" s="339"/>
      <c r="Q218" s="341"/>
    </row>
    <row r="219" spans="1:17">
      <c r="A219" s="337"/>
      <c r="B219" s="337"/>
      <c r="C219" s="388">
        <v>180</v>
      </c>
      <c r="D219" s="550"/>
      <c r="E219" s="551"/>
      <c r="F219" s="449"/>
      <c r="G219" s="449"/>
      <c r="H219" s="449"/>
      <c r="I219" s="449"/>
      <c r="J219" s="449"/>
      <c r="K219" s="449"/>
      <c r="L219" s="449"/>
      <c r="M219" s="451"/>
      <c r="N219" s="339"/>
      <c r="O219" s="339"/>
      <c r="Q219" s="341"/>
    </row>
    <row r="220" spans="1:17">
      <c r="A220" s="337"/>
      <c r="B220" s="337"/>
      <c r="C220" s="388">
        <v>181</v>
      </c>
      <c r="D220" s="550"/>
      <c r="E220" s="551"/>
      <c r="F220" s="449"/>
      <c r="G220" s="449"/>
      <c r="H220" s="449"/>
      <c r="I220" s="449"/>
      <c r="J220" s="449"/>
      <c r="K220" s="449"/>
      <c r="L220" s="449"/>
      <c r="M220" s="451"/>
      <c r="N220" s="339"/>
      <c r="O220" s="339"/>
      <c r="Q220" s="341"/>
    </row>
    <row r="221" spans="1:17">
      <c r="A221" s="337"/>
      <c r="B221" s="337"/>
      <c r="C221" s="388">
        <v>182</v>
      </c>
      <c r="D221" s="550"/>
      <c r="E221" s="551"/>
      <c r="F221" s="449"/>
      <c r="G221" s="449"/>
      <c r="H221" s="449"/>
      <c r="I221" s="449"/>
      <c r="J221" s="449"/>
      <c r="K221" s="449"/>
      <c r="L221" s="449"/>
      <c r="M221" s="451"/>
      <c r="N221" s="339"/>
      <c r="O221" s="339"/>
      <c r="Q221" s="341"/>
    </row>
    <row r="222" spans="1:17">
      <c r="A222" s="337"/>
      <c r="B222" s="337"/>
      <c r="C222" s="388">
        <v>183</v>
      </c>
      <c r="D222" s="550"/>
      <c r="E222" s="551"/>
      <c r="F222" s="449"/>
      <c r="G222" s="449"/>
      <c r="H222" s="449"/>
      <c r="I222" s="449"/>
      <c r="J222" s="449"/>
      <c r="K222" s="449"/>
      <c r="L222" s="449"/>
      <c r="M222" s="451"/>
      <c r="N222" s="339"/>
      <c r="O222" s="339"/>
      <c r="Q222" s="341"/>
    </row>
    <row r="223" spans="1:17">
      <c r="A223" s="337"/>
      <c r="B223" s="337"/>
      <c r="C223" s="388">
        <v>184</v>
      </c>
      <c r="D223" s="550"/>
      <c r="E223" s="551"/>
      <c r="F223" s="449"/>
      <c r="G223" s="449"/>
      <c r="H223" s="449"/>
      <c r="I223" s="449"/>
      <c r="J223" s="449"/>
      <c r="K223" s="449"/>
      <c r="L223" s="449"/>
      <c r="M223" s="451"/>
      <c r="N223" s="339"/>
      <c r="O223" s="339"/>
      <c r="Q223" s="341"/>
    </row>
    <row r="224" spans="1:17">
      <c r="A224" s="337"/>
      <c r="B224" s="337"/>
      <c r="C224" s="388">
        <v>185</v>
      </c>
      <c r="D224" s="550"/>
      <c r="E224" s="551"/>
      <c r="F224" s="449"/>
      <c r="G224" s="449"/>
      <c r="H224" s="449"/>
      <c r="I224" s="449"/>
      <c r="J224" s="449"/>
      <c r="K224" s="449"/>
      <c r="L224" s="449"/>
      <c r="M224" s="451"/>
      <c r="N224" s="339"/>
      <c r="O224" s="339"/>
      <c r="Q224" s="341"/>
    </row>
    <row r="225" spans="1:17">
      <c r="A225" s="337"/>
      <c r="B225" s="337"/>
      <c r="C225" s="388">
        <v>186</v>
      </c>
      <c r="D225" s="550"/>
      <c r="E225" s="551"/>
      <c r="F225" s="449"/>
      <c r="G225" s="449"/>
      <c r="H225" s="449"/>
      <c r="I225" s="449"/>
      <c r="J225" s="449"/>
      <c r="K225" s="449"/>
      <c r="L225" s="449"/>
      <c r="M225" s="451"/>
      <c r="N225" s="339"/>
      <c r="O225" s="339"/>
      <c r="Q225" s="341"/>
    </row>
    <row r="226" spans="1:17">
      <c r="A226" s="337"/>
      <c r="B226" s="337"/>
      <c r="C226" s="388">
        <v>187</v>
      </c>
      <c r="D226" s="550"/>
      <c r="E226" s="551"/>
      <c r="F226" s="449"/>
      <c r="G226" s="449"/>
      <c r="H226" s="449"/>
      <c r="I226" s="449"/>
      <c r="J226" s="449"/>
      <c r="K226" s="449"/>
      <c r="L226" s="449"/>
      <c r="M226" s="451"/>
      <c r="N226" s="339"/>
      <c r="O226" s="339"/>
      <c r="Q226" s="341"/>
    </row>
    <row r="227" spans="1:17">
      <c r="A227" s="337"/>
      <c r="B227" s="337"/>
      <c r="C227" s="388">
        <v>188</v>
      </c>
      <c r="D227" s="550"/>
      <c r="E227" s="551"/>
      <c r="F227" s="449"/>
      <c r="G227" s="449"/>
      <c r="H227" s="449"/>
      <c r="I227" s="449"/>
      <c r="J227" s="449"/>
      <c r="K227" s="449"/>
      <c r="L227" s="449"/>
      <c r="M227" s="451"/>
      <c r="N227" s="339"/>
      <c r="O227" s="339"/>
      <c r="Q227" s="341"/>
    </row>
    <row r="228" spans="1:17">
      <c r="A228" s="337"/>
      <c r="B228" s="337"/>
      <c r="C228" s="388">
        <v>189</v>
      </c>
      <c r="D228" s="550"/>
      <c r="E228" s="551"/>
      <c r="F228" s="449"/>
      <c r="G228" s="449"/>
      <c r="H228" s="449"/>
      <c r="I228" s="449"/>
      <c r="J228" s="449"/>
      <c r="K228" s="449"/>
      <c r="L228" s="449"/>
      <c r="M228" s="451"/>
      <c r="N228" s="339"/>
      <c r="O228" s="339"/>
      <c r="Q228" s="341"/>
    </row>
    <row r="229" spans="1:17">
      <c r="A229" s="337"/>
      <c r="B229" s="337"/>
      <c r="C229" s="388">
        <v>190</v>
      </c>
      <c r="D229" s="550"/>
      <c r="E229" s="551"/>
      <c r="F229" s="449"/>
      <c r="G229" s="449"/>
      <c r="H229" s="449"/>
      <c r="I229" s="449"/>
      <c r="J229" s="449"/>
      <c r="K229" s="449"/>
      <c r="L229" s="449"/>
      <c r="M229" s="451"/>
      <c r="N229" s="339"/>
      <c r="O229" s="339"/>
      <c r="Q229" s="341"/>
    </row>
    <row r="230" spans="1:17">
      <c r="A230" s="337"/>
      <c r="B230" s="337"/>
      <c r="C230" s="388">
        <v>191</v>
      </c>
      <c r="D230" s="550"/>
      <c r="E230" s="551"/>
      <c r="F230" s="449"/>
      <c r="G230" s="449"/>
      <c r="H230" s="449"/>
      <c r="I230" s="449"/>
      <c r="J230" s="449"/>
      <c r="K230" s="449"/>
      <c r="L230" s="449"/>
      <c r="M230" s="451"/>
      <c r="N230" s="339"/>
      <c r="O230" s="339"/>
      <c r="Q230" s="341"/>
    </row>
    <row r="231" spans="1:17">
      <c r="A231" s="337"/>
      <c r="B231" s="337"/>
      <c r="C231" s="388">
        <v>192</v>
      </c>
      <c r="D231" s="550"/>
      <c r="E231" s="551"/>
      <c r="F231" s="449"/>
      <c r="G231" s="449"/>
      <c r="H231" s="449"/>
      <c r="I231" s="449"/>
      <c r="J231" s="449"/>
      <c r="K231" s="449"/>
      <c r="L231" s="449"/>
      <c r="M231" s="451"/>
      <c r="N231" s="339"/>
      <c r="O231" s="339"/>
      <c r="Q231" s="341"/>
    </row>
    <row r="232" spans="1:17">
      <c r="A232" s="337"/>
      <c r="B232" s="337"/>
      <c r="C232" s="388">
        <v>193</v>
      </c>
      <c r="D232" s="550"/>
      <c r="E232" s="551"/>
      <c r="F232" s="449"/>
      <c r="G232" s="449"/>
      <c r="H232" s="449"/>
      <c r="I232" s="449"/>
      <c r="J232" s="449"/>
      <c r="K232" s="449"/>
      <c r="L232" s="449"/>
      <c r="M232" s="451"/>
      <c r="N232" s="339"/>
      <c r="O232" s="339"/>
      <c r="Q232" s="341"/>
    </row>
    <row r="233" spans="1:17">
      <c r="A233" s="337"/>
      <c r="B233" s="337"/>
      <c r="C233" s="388">
        <v>194</v>
      </c>
      <c r="D233" s="550"/>
      <c r="E233" s="551"/>
      <c r="F233" s="449"/>
      <c r="G233" s="449"/>
      <c r="H233" s="449"/>
      <c r="I233" s="449"/>
      <c r="J233" s="449"/>
      <c r="K233" s="449"/>
      <c r="L233" s="449"/>
      <c r="M233" s="451"/>
      <c r="N233" s="339"/>
      <c r="O233" s="339"/>
      <c r="Q233" s="341"/>
    </row>
    <row r="234" spans="1:17">
      <c r="A234" s="337"/>
      <c r="B234" s="337"/>
      <c r="C234" s="388">
        <v>195</v>
      </c>
      <c r="D234" s="550"/>
      <c r="E234" s="551"/>
      <c r="F234" s="449"/>
      <c r="G234" s="449"/>
      <c r="H234" s="449"/>
      <c r="I234" s="449"/>
      <c r="J234" s="449"/>
      <c r="K234" s="449"/>
      <c r="L234" s="449"/>
      <c r="M234" s="451"/>
      <c r="N234" s="339"/>
      <c r="O234" s="339"/>
      <c r="Q234" s="341"/>
    </row>
    <row r="235" spans="1:17">
      <c r="A235" s="337"/>
      <c r="B235" s="337"/>
      <c r="C235" s="388">
        <v>196</v>
      </c>
      <c r="D235" s="550"/>
      <c r="E235" s="551"/>
      <c r="F235" s="449"/>
      <c r="G235" s="449"/>
      <c r="H235" s="449"/>
      <c r="I235" s="449"/>
      <c r="J235" s="449"/>
      <c r="K235" s="449"/>
      <c r="L235" s="449"/>
      <c r="M235" s="451"/>
      <c r="N235" s="339"/>
      <c r="O235" s="339"/>
      <c r="Q235" s="341"/>
    </row>
    <row r="236" spans="1:17">
      <c r="A236" s="337"/>
      <c r="B236" s="337"/>
      <c r="C236" s="388">
        <v>197</v>
      </c>
      <c r="D236" s="550"/>
      <c r="E236" s="551"/>
      <c r="F236" s="449"/>
      <c r="G236" s="449"/>
      <c r="H236" s="449"/>
      <c r="I236" s="449"/>
      <c r="J236" s="449"/>
      <c r="K236" s="449"/>
      <c r="L236" s="449"/>
      <c r="M236" s="451"/>
      <c r="N236" s="339"/>
      <c r="O236" s="339"/>
      <c r="Q236" s="341"/>
    </row>
    <row r="237" spans="1:17">
      <c r="A237" s="337"/>
      <c r="B237" s="337"/>
      <c r="C237" s="388">
        <v>198</v>
      </c>
      <c r="D237" s="550"/>
      <c r="E237" s="551"/>
      <c r="F237" s="449"/>
      <c r="G237" s="449"/>
      <c r="H237" s="449"/>
      <c r="I237" s="449"/>
      <c r="J237" s="449"/>
      <c r="K237" s="449"/>
      <c r="L237" s="449"/>
      <c r="M237" s="451"/>
      <c r="N237" s="339"/>
      <c r="O237" s="339"/>
      <c r="Q237" s="341"/>
    </row>
    <row r="238" spans="1:17">
      <c r="A238" s="337"/>
      <c r="B238" s="337"/>
      <c r="C238" s="388">
        <v>199</v>
      </c>
      <c r="D238" s="550"/>
      <c r="E238" s="551"/>
      <c r="F238" s="449"/>
      <c r="G238" s="449"/>
      <c r="H238" s="449"/>
      <c r="I238" s="449"/>
      <c r="J238" s="449"/>
      <c r="K238" s="449"/>
      <c r="L238" s="449"/>
      <c r="M238" s="451"/>
      <c r="N238" s="339"/>
      <c r="O238" s="339"/>
      <c r="Q238" s="341"/>
    </row>
    <row r="239" spans="1:17">
      <c r="A239" s="337"/>
      <c r="B239" s="337"/>
      <c r="C239" s="388">
        <v>200</v>
      </c>
      <c r="D239" s="550"/>
      <c r="E239" s="551"/>
      <c r="F239" s="449"/>
      <c r="G239" s="449"/>
      <c r="H239" s="449"/>
      <c r="I239" s="449"/>
      <c r="J239" s="449"/>
      <c r="K239" s="449"/>
      <c r="L239" s="449"/>
      <c r="M239" s="451"/>
      <c r="N239" s="339"/>
      <c r="O239" s="339"/>
      <c r="Q239" s="341"/>
    </row>
    <row r="240" spans="1:17">
      <c r="A240" s="337"/>
      <c r="B240" s="337"/>
      <c r="C240" s="388">
        <v>201</v>
      </c>
      <c r="D240" s="550"/>
      <c r="E240" s="551"/>
      <c r="F240" s="449"/>
      <c r="G240" s="449"/>
      <c r="H240" s="449"/>
      <c r="I240" s="449"/>
      <c r="J240" s="449"/>
      <c r="K240" s="449"/>
      <c r="L240" s="449"/>
      <c r="M240" s="451"/>
      <c r="N240" s="339"/>
      <c r="O240" s="339"/>
      <c r="Q240" s="341"/>
    </row>
    <row r="241" spans="1:17">
      <c r="A241" s="337"/>
      <c r="B241" s="337"/>
      <c r="C241" s="388">
        <v>202</v>
      </c>
      <c r="D241" s="550"/>
      <c r="E241" s="551"/>
      <c r="F241" s="449"/>
      <c r="G241" s="449"/>
      <c r="H241" s="449"/>
      <c r="I241" s="449"/>
      <c r="J241" s="449"/>
      <c r="K241" s="449"/>
      <c r="L241" s="449"/>
      <c r="M241" s="451"/>
      <c r="N241" s="339"/>
      <c r="O241" s="339"/>
      <c r="Q241" s="341"/>
    </row>
    <row r="242" spans="1:17">
      <c r="A242" s="337"/>
      <c r="B242" s="337"/>
      <c r="C242" s="388">
        <v>203</v>
      </c>
      <c r="D242" s="550"/>
      <c r="E242" s="551"/>
      <c r="F242" s="449"/>
      <c r="G242" s="449"/>
      <c r="H242" s="449"/>
      <c r="I242" s="449"/>
      <c r="J242" s="449"/>
      <c r="K242" s="449"/>
      <c r="L242" s="449"/>
      <c r="M242" s="451"/>
      <c r="N242" s="339"/>
      <c r="O242" s="339"/>
      <c r="Q242" s="341"/>
    </row>
    <row r="243" spans="1:17">
      <c r="A243" s="337"/>
      <c r="B243" s="337"/>
      <c r="C243" s="388">
        <v>204</v>
      </c>
      <c r="D243" s="550"/>
      <c r="E243" s="551"/>
      <c r="F243" s="449"/>
      <c r="G243" s="449"/>
      <c r="H243" s="449"/>
      <c r="I243" s="449"/>
      <c r="J243" s="449"/>
      <c r="K243" s="449"/>
      <c r="L243" s="449"/>
      <c r="M243" s="451"/>
      <c r="N243" s="339"/>
      <c r="O243" s="339"/>
      <c r="Q243" s="341"/>
    </row>
    <row r="244" spans="1:17">
      <c r="A244" s="337"/>
      <c r="B244" s="337"/>
      <c r="C244" s="388">
        <v>205</v>
      </c>
      <c r="D244" s="550"/>
      <c r="E244" s="551"/>
      <c r="F244" s="449"/>
      <c r="G244" s="449"/>
      <c r="H244" s="449"/>
      <c r="I244" s="449"/>
      <c r="J244" s="449"/>
      <c r="K244" s="449"/>
      <c r="L244" s="449"/>
      <c r="M244" s="451"/>
      <c r="N244" s="339"/>
      <c r="O244" s="339"/>
      <c r="Q244" s="341"/>
    </row>
    <row r="245" spans="1:17">
      <c r="A245" s="337"/>
      <c r="B245" s="337"/>
      <c r="C245" s="388">
        <v>206</v>
      </c>
      <c r="D245" s="550"/>
      <c r="E245" s="551"/>
      <c r="F245" s="449"/>
      <c r="G245" s="449"/>
      <c r="H245" s="449"/>
      <c r="I245" s="449"/>
      <c r="J245" s="449"/>
      <c r="K245" s="449"/>
      <c r="L245" s="449"/>
      <c r="M245" s="451"/>
      <c r="N245" s="339"/>
      <c r="O245" s="339"/>
      <c r="Q245" s="341"/>
    </row>
    <row r="246" spans="1:17">
      <c r="A246" s="337"/>
      <c r="B246" s="337"/>
      <c r="C246" s="388">
        <v>207</v>
      </c>
      <c r="D246" s="550"/>
      <c r="E246" s="551"/>
      <c r="F246" s="449"/>
      <c r="G246" s="449"/>
      <c r="H246" s="449"/>
      <c r="I246" s="449"/>
      <c r="J246" s="449"/>
      <c r="K246" s="449"/>
      <c r="L246" s="449"/>
      <c r="M246" s="451"/>
      <c r="N246" s="339"/>
      <c r="O246" s="339"/>
      <c r="Q246" s="341"/>
    </row>
    <row r="247" spans="1:17">
      <c r="A247" s="337"/>
      <c r="B247" s="337"/>
      <c r="C247" s="388">
        <v>208</v>
      </c>
      <c r="D247" s="550"/>
      <c r="E247" s="551"/>
      <c r="F247" s="449"/>
      <c r="G247" s="449"/>
      <c r="H247" s="449"/>
      <c r="I247" s="449"/>
      <c r="J247" s="449"/>
      <c r="K247" s="449"/>
      <c r="L247" s="449"/>
      <c r="M247" s="451"/>
      <c r="N247" s="339"/>
      <c r="O247" s="339"/>
      <c r="Q247" s="341"/>
    </row>
    <row r="248" spans="1:17">
      <c r="A248" s="337"/>
      <c r="B248" s="337"/>
      <c r="C248" s="388">
        <v>209</v>
      </c>
      <c r="D248" s="550"/>
      <c r="E248" s="551"/>
      <c r="F248" s="449"/>
      <c r="G248" s="449"/>
      <c r="H248" s="449"/>
      <c r="I248" s="449"/>
      <c r="J248" s="449"/>
      <c r="K248" s="449"/>
      <c r="L248" s="449"/>
      <c r="M248" s="451"/>
      <c r="N248" s="339"/>
      <c r="O248" s="339"/>
      <c r="Q248" s="341"/>
    </row>
    <row r="249" spans="1:17">
      <c r="A249" s="337"/>
      <c r="B249" s="337"/>
      <c r="C249" s="388">
        <v>210</v>
      </c>
      <c r="D249" s="550"/>
      <c r="E249" s="551"/>
      <c r="F249" s="449"/>
      <c r="G249" s="449"/>
      <c r="H249" s="449"/>
      <c r="I249" s="449"/>
      <c r="J249" s="449"/>
      <c r="K249" s="449"/>
      <c r="L249" s="449"/>
      <c r="M249" s="451"/>
      <c r="N249" s="339"/>
      <c r="O249" s="339"/>
      <c r="Q249" s="341"/>
    </row>
    <row r="250" spans="1:17">
      <c r="A250" s="337"/>
      <c r="B250" s="337"/>
      <c r="C250" s="388">
        <v>211</v>
      </c>
      <c r="D250" s="550"/>
      <c r="E250" s="551"/>
      <c r="F250" s="449"/>
      <c r="G250" s="449"/>
      <c r="H250" s="449"/>
      <c r="I250" s="449"/>
      <c r="J250" s="449"/>
      <c r="K250" s="449"/>
      <c r="L250" s="449"/>
      <c r="M250" s="451"/>
      <c r="N250" s="339"/>
      <c r="O250" s="339"/>
      <c r="Q250" s="341"/>
    </row>
    <row r="251" spans="1:17">
      <c r="A251" s="337"/>
      <c r="B251" s="337"/>
      <c r="C251" s="388">
        <v>212</v>
      </c>
      <c r="D251" s="550"/>
      <c r="E251" s="551"/>
      <c r="F251" s="449"/>
      <c r="G251" s="449"/>
      <c r="H251" s="449"/>
      <c r="I251" s="449"/>
      <c r="J251" s="449"/>
      <c r="K251" s="449"/>
      <c r="L251" s="449"/>
      <c r="M251" s="451"/>
      <c r="N251" s="339"/>
      <c r="O251" s="339"/>
      <c r="Q251" s="341"/>
    </row>
    <row r="252" spans="1:17">
      <c r="A252" s="337"/>
      <c r="B252" s="337"/>
      <c r="C252" s="388">
        <v>213</v>
      </c>
      <c r="D252" s="550"/>
      <c r="E252" s="551"/>
      <c r="F252" s="449"/>
      <c r="G252" s="449"/>
      <c r="H252" s="449"/>
      <c r="I252" s="449"/>
      <c r="J252" s="449"/>
      <c r="K252" s="449"/>
      <c r="L252" s="449"/>
      <c r="M252" s="451"/>
      <c r="N252" s="339"/>
      <c r="O252" s="339"/>
      <c r="Q252" s="341"/>
    </row>
    <row r="253" spans="1:17">
      <c r="A253" s="337"/>
      <c r="B253" s="337"/>
      <c r="C253" s="388">
        <v>214</v>
      </c>
      <c r="D253" s="550"/>
      <c r="E253" s="551"/>
      <c r="F253" s="449"/>
      <c r="G253" s="449"/>
      <c r="H253" s="449"/>
      <c r="I253" s="449"/>
      <c r="J253" s="449"/>
      <c r="K253" s="449"/>
      <c r="L253" s="449"/>
      <c r="M253" s="451"/>
      <c r="N253" s="339"/>
      <c r="O253" s="339"/>
      <c r="Q253" s="341"/>
    </row>
    <row r="254" spans="1:17">
      <c r="A254" s="337"/>
      <c r="B254" s="337"/>
      <c r="C254" s="388">
        <v>215</v>
      </c>
      <c r="D254" s="550"/>
      <c r="E254" s="551"/>
      <c r="F254" s="449"/>
      <c r="G254" s="449"/>
      <c r="H254" s="449"/>
      <c r="I254" s="449"/>
      <c r="J254" s="449"/>
      <c r="K254" s="449"/>
      <c r="L254" s="449"/>
      <c r="M254" s="451"/>
      <c r="N254" s="339"/>
      <c r="O254" s="339"/>
      <c r="Q254" s="341"/>
    </row>
    <row r="255" spans="1:17">
      <c r="A255" s="337"/>
      <c r="B255" s="337"/>
      <c r="C255" s="388">
        <v>216</v>
      </c>
      <c r="D255" s="550"/>
      <c r="E255" s="551"/>
      <c r="F255" s="449"/>
      <c r="G255" s="449"/>
      <c r="H255" s="449"/>
      <c r="I255" s="449"/>
      <c r="J255" s="449"/>
      <c r="K255" s="449"/>
      <c r="L255" s="449"/>
      <c r="M255" s="451"/>
      <c r="N255" s="339"/>
      <c r="O255" s="339"/>
      <c r="Q255" s="341"/>
    </row>
    <row r="256" spans="1:17">
      <c r="A256" s="337"/>
      <c r="B256" s="337"/>
      <c r="C256" s="388">
        <v>217</v>
      </c>
      <c r="D256" s="550"/>
      <c r="E256" s="551"/>
      <c r="F256" s="449"/>
      <c r="G256" s="449"/>
      <c r="H256" s="449"/>
      <c r="I256" s="449"/>
      <c r="J256" s="449"/>
      <c r="K256" s="449"/>
      <c r="L256" s="449"/>
      <c r="M256" s="451"/>
      <c r="N256" s="339"/>
      <c r="O256" s="339"/>
      <c r="Q256" s="341"/>
    </row>
    <row r="257" spans="1:17">
      <c r="A257" s="337"/>
      <c r="B257" s="337"/>
      <c r="C257" s="388">
        <v>218</v>
      </c>
      <c r="D257" s="550"/>
      <c r="E257" s="551"/>
      <c r="F257" s="449"/>
      <c r="G257" s="449"/>
      <c r="H257" s="449"/>
      <c r="I257" s="449"/>
      <c r="J257" s="449"/>
      <c r="K257" s="449"/>
      <c r="L257" s="449"/>
      <c r="M257" s="451"/>
      <c r="N257" s="339"/>
      <c r="O257" s="339"/>
      <c r="Q257" s="341"/>
    </row>
    <row r="258" spans="1:17">
      <c r="A258" s="337"/>
      <c r="B258" s="337"/>
      <c r="C258" s="388">
        <v>219</v>
      </c>
      <c r="D258" s="550"/>
      <c r="E258" s="551"/>
      <c r="F258" s="449"/>
      <c r="G258" s="449"/>
      <c r="H258" s="449"/>
      <c r="I258" s="449"/>
      <c r="J258" s="449"/>
      <c r="K258" s="449"/>
      <c r="L258" s="449"/>
      <c r="M258" s="451"/>
      <c r="N258" s="339"/>
      <c r="O258" s="339"/>
      <c r="Q258" s="341"/>
    </row>
    <row r="259" spans="1:17">
      <c r="A259" s="337"/>
      <c r="B259" s="337"/>
      <c r="C259" s="388">
        <v>220</v>
      </c>
      <c r="D259" s="550"/>
      <c r="E259" s="551"/>
      <c r="F259" s="449"/>
      <c r="G259" s="449"/>
      <c r="H259" s="449"/>
      <c r="I259" s="449"/>
      <c r="J259" s="449"/>
      <c r="K259" s="449"/>
      <c r="L259" s="449"/>
      <c r="M259" s="451"/>
      <c r="N259" s="339"/>
      <c r="O259" s="339"/>
      <c r="Q259" s="341"/>
    </row>
    <row r="260" spans="1:17">
      <c r="A260" s="337"/>
      <c r="B260" s="337"/>
      <c r="C260" s="388">
        <v>221</v>
      </c>
      <c r="D260" s="550"/>
      <c r="E260" s="551"/>
      <c r="F260" s="449"/>
      <c r="G260" s="449"/>
      <c r="H260" s="449"/>
      <c r="I260" s="449"/>
      <c r="J260" s="449"/>
      <c r="K260" s="449"/>
      <c r="L260" s="449"/>
      <c r="M260" s="451"/>
      <c r="N260" s="339"/>
      <c r="O260" s="339"/>
      <c r="Q260" s="341"/>
    </row>
    <row r="261" spans="1:17">
      <c r="A261" s="337"/>
      <c r="B261" s="337"/>
      <c r="C261" s="388">
        <v>222</v>
      </c>
      <c r="D261" s="550"/>
      <c r="E261" s="551"/>
      <c r="F261" s="449"/>
      <c r="G261" s="449"/>
      <c r="H261" s="449"/>
      <c r="I261" s="449"/>
      <c r="J261" s="449"/>
      <c r="K261" s="449"/>
      <c r="L261" s="449"/>
      <c r="M261" s="451"/>
      <c r="N261" s="339"/>
      <c r="O261" s="339"/>
      <c r="Q261" s="341"/>
    </row>
    <row r="262" spans="1:17">
      <c r="A262" s="337"/>
      <c r="B262" s="337"/>
      <c r="C262" s="388">
        <v>223</v>
      </c>
      <c r="D262" s="550"/>
      <c r="E262" s="551"/>
      <c r="F262" s="449"/>
      <c r="G262" s="449"/>
      <c r="H262" s="449"/>
      <c r="I262" s="449"/>
      <c r="J262" s="449"/>
      <c r="K262" s="449"/>
      <c r="L262" s="449"/>
      <c r="M262" s="451"/>
      <c r="N262" s="339"/>
      <c r="O262" s="339"/>
      <c r="Q262" s="341"/>
    </row>
    <row r="263" spans="1:17">
      <c r="A263" s="337"/>
      <c r="B263" s="337"/>
      <c r="C263" s="388">
        <v>224</v>
      </c>
      <c r="D263" s="550"/>
      <c r="E263" s="551"/>
      <c r="F263" s="449"/>
      <c r="G263" s="449"/>
      <c r="H263" s="449"/>
      <c r="I263" s="449"/>
      <c r="J263" s="449"/>
      <c r="K263" s="449"/>
      <c r="L263" s="449"/>
      <c r="M263" s="451"/>
      <c r="N263" s="339"/>
      <c r="O263" s="339"/>
      <c r="Q263" s="341"/>
    </row>
    <row r="264" spans="1:17">
      <c r="A264" s="337"/>
      <c r="B264" s="337"/>
      <c r="C264" s="388">
        <v>225</v>
      </c>
      <c r="D264" s="550"/>
      <c r="E264" s="551"/>
      <c r="F264" s="449"/>
      <c r="G264" s="449"/>
      <c r="H264" s="449"/>
      <c r="I264" s="449"/>
      <c r="J264" s="449"/>
      <c r="K264" s="449"/>
      <c r="L264" s="449"/>
      <c r="M264" s="451"/>
      <c r="N264" s="339"/>
      <c r="O264" s="339"/>
      <c r="Q264" s="341"/>
    </row>
    <row r="265" spans="1:17">
      <c r="A265" s="337"/>
      <c r="B265" s="337"/>
      <c r="C265" s="388">
        <v>226</v>
      </c>
      <c r="D265" s="550"/>
      <c r="E265" s="551"/>
      <c r="F265" s="449"/>
      <c r="G265" s="449"/>
      <c r="H265" s="449"/>
      <c r="I265" s="449"/>
      <c r="J265" s="449"/>
      <c r="K265" s="449"/>
      <c r="L265" s="449"/>
      <c r="M265" s="451"/>
      <c r="N265" s="339"/>
      <c r="O265" s="339"/>
      <c r="Q265" s="341"/>
    </row>
    <row r="266" spans="1:17">
      <c r="A266" s="337"/>
      <c r="B266" s="337"/>
      <c r="C266" s="388">
        <v>227</v>
      </c>
      <c r="D266" s="550"/>
      <c r="E266" s="551"/>
      <c r="F266" s="449"/>
      <c r="G266" s="449"/>
      <c r="H266" s="449"/>
      <c r="I266" s="449"/>
      <c r="J266" s="449"/>
      <c r="K266" s="449"/>
      <c r="L266" s="449"/>
      <c r="M266" s="451"/>
      <c r="N266" s="339"/>
      <c r="O266" s="339"/>
      <c r="Q266" s="341"/>
    </row>
    <row r="267" spans="1:17">
      <c r="A267" s="337"/>
      <c r="B267" s="337"/>
      <c r="C267" s="388">
        <v>228</v>
      </c>
      <c r="D267" s="550"/>
      <c r="E267" s="551"/>
      <c r="F267" s="449"/>
      <c r="G267" s="449"/>
      <c r="H267" s="449"/>
      <c r="I267" s="449"/>
      <c r="J267" s="449"/>
      <c r="K267" s="449"/>
      <c r="L267" s="449"/>
      <c r="M267" s="451"/>
      <c r="N267" s="339"/>
      <c r="O267" s="339"/>
      <c r="Q267" s="341"/>
    </row>
    <row r="268" spans="1:17">
      <c r="A268" s="337"/>
      <c r="B268" s="337"/>
      <c r="C268" s="388">
        <v>229</v>
      </c>
      <c r="D268" s="550"/>
      <c r="E268" s="551"/>
      <c r="F268" s="449"/>
      <c r="G268" s="449"/>
      <c r="H268" s="449"/>
      <c r="I268" s="449"/>
      <c r="J268" s="449"/>
      <c r="K268" s="449"/>
      <c r="L268" s="449"/>
      <c r="M268" s="451"/>
      <c r="N268" s="339"/>
      <c r="O268" s="339"/>
      <c r="Q268" s="341"/>
    </row>
    <row r="269" spans="1:17">
      <c r="A269" s="337"/>
      <c r="B269" s="337"/>
      <c r="C269" s="388">
        <v>230</v>
      </c>
      <c r="D269" s="550"/>
      <c r="E269" s="551"/>
      <c r="F269" s="449"/>
      <c r="G269" s="449"/>
      <c r="H269" s="449"/>
      <c r="I269" s="449"/>
      <c r="J269" s="449"/>
      <c r="K269" s="449"/>
      <c r="L269" s="449"/>
      <c r="M269" s="451"/>
      <c r="N269" s="339"/>
      <c r="O269" s="339"/>
      <c r="Q269" s="341"/>
    </row>
    <row r="270" spans="1:17">
      <c r="A270" s="337"/>
      <c r="B270" s="337"/>
      <c r="C270" s="388">
        <v>231</v>
      </c>
      <c r="D270" s="550"/>
      <c r="E270" s="551"/>
      <c r="F270" s="449"/>
      <c r="G270" s="449"/>
      <c r="H270" s="449"/>
      <c r="I270" s="449"/>
      <c r="J270" s="449"/>
      <c r="K270" s="449"/>
      <c r="L270" s="449"/>
      <c r="M270" s="451"/>
      <c r="N270" s="339"/>
      <c r="O270" s="339"/>
      <c r="Q270" s="341"/>
    </row>
    <row r="271" spans="1:17">
      <c r="A271" s="337"/>
      <c r="B271" s="337"/>
      <c r="C271" s="388">
        <v>232</v>
      </c>
      <c r="D271" s="550"/>
      <c r="E271" s="551"/>
      <c r="F271" s="449"/>
      <c r="G271" s="449"/>
      <c r="H271" s="449"/>
      <c r="I271" s="449"/>
      <c r="J271" s="449"/>
      <c r="K271" s="449"/>
      <c r="L271" s="449"/>
      <c r="M271" s="451"/>
      <c r="N271" s="339"/>
      <c r="O271" s="339"/>
      <c r="Q271" s="341"/>
    </row>
    <row r="272" spans="1:17">
      <c r="A272" s="337"/>
      <c r="B272" s="337"/>
      <c r="C272" s="388">
        <v>233</v>
      </c>
      <c r="D272" s="550"/>
      <c r="E272" s="551"/>
      <c r="F272" s="449"/>
      <c r="G272" s="449"/>
      <c r="H272" s="449"/>
      <c r="I272" s="449"/>
      <c r="J272" s="449"/>
      <c r="K272" s="449"/>
      <c r="L272" s="449"/>
      <c r="M272" s="451"/>
      <c r="N272" s="339"/>
      <c r="O272" s="339"/>
      <c r="Q272" s="341"/>
    </row>
    <row r="273" spans="1:17">
      <c r="A273" s="337"/>
      <c r="B273" s="337"/>
      <c r="C273" s="388">
        <v>234</v>
      </c>
      <c r="D273" s="550"/>
      <c r="E273" s="551"/>
      <c r="F273" s="449"/>
      <c r="G273" s="449"/>
      <c r="H273" s="449"/>
      <c r="I273" s="449"/>
      <c r="J273" s="449"/>
      <c r="K273" s="449"/>
      <c r="L273" s="449"/>
      <c r="M273" s="451"/>
      <c r="N273" s="339"/>
      <c r="O273" s="339"/>
      <c r="Q273" s="341"/>
    </row>
    <row r="274" spans="1:17">
      <c r="A274" s="337"/>
      <c r="B274" s="337"/>
      <c r="C274" s="388">
        <v>235</v>
      </c>
      <c r="D274" s="550"/>
      <c r="E274" s="551"/>
      <c r="F274" s="449"/>
      <c r="G274" s="449"/>
      <c r="H274" s="449"/>
      <c r="I274" s="449"/>
      <c r="J274" s="449"/>
      <c r="K274" s="449"/>
      <c r="L274" s="449"/>
      <c r="M274" s="451"/>
      <c r="N274" s="339"/>
      <c r="O274" s="339"/>
      <c r="Q274" s="341"/>
    </row>
    <row r="275" spans="1:17">
      <c r="A275" s="337"/>
      <c r="B275" s="337"/>
      <c r="C275" s="388">
        <v>236</v>
      </c>
      <c r="D275" s="550"/>
      <c r="E275" s="551"/>
      <c r="F275" s="449"/>
      <c r="G275" s="449"/>
      <c r="H275" s="449"/>
      <c r="I275" s="449"/>
      <c r="J275" s="449"/>
      <c r="K275" s="449"/>
      <c r="L275" s="449"/>
      <c r="M275" s="451"/>
      <c r="N275" s="339"/>
      <c r="O275" s="339"/>
      <c r="Q275" s="341"/>
    </row>
    <row r="276" spans="1:17">
      <c r="A276" s="337"/>
      <c r="B276" s="337"/>
      <c r="C276" s="388">
        <v>237</v>
      </c>
      <c r="D276" s="550"/>
      <c r="E276" s="551"/>
      <c r="F276" s="449"/>
      <c r="G276" s="449"/>
      <c r="H276" s="449"/>
      <c r="I276" s="449"/>
      <c r="J276" s="449"/>
      <c r="K276" s="449"/>
      <c r="L276" s="449"/>
      <c r="M276" s="451"/>
      <c r="N276" s="339"/>
      <c r="O276" s="339"/>
      <c r="Q276" s="341"/>
    </row>
    <row r="277" spans="1:17">
      <c r="A277" s="337"/>
      <c r="B277" s="337"/>
      <c r="C277" s="388">
        <v>238</v>
      </c>
      <c r="D277" s="550"/>
      <c r="E277" s="551"/>
      <c r="F277" s="449"/>
      <c r="G277" s="449"/>
      <c r="H277" s="449"/>
      <c r="I277" s="449"/>
      <c r="J277" s="449"/>
      <c r="K277" s="449"/>
      <c r="L277" s="449"/>
      <c r="M277" s="451"/>
      <c r="N277" s="339"/>
      <c r="O277" s="339"/>
      <c r="Q277" s="341"/>
    </row>
    <row r="278" spans="1:17">
      <c r="A278" s="337"/>
      <c r="B278" s="337"/>
      <c r="C278" s="388">
        <v>239</v>
      </c>
      <c r="D278" s="550"/>
      <c r="E278" s="551"/>
      <c r="F278" s="449"/>
      <c r="G278" s="449"/>
      <c r="H278" s="449"/>
      <c r="I278" s="449"/>
      <c r="J278" s="449"/>
      <c r="K278" s="449"/>
      <c r="L278" s="449"/>
      <c r="M278" s="451"/>
      <c r="N278" s="339"/>
      <c r="O278" s="339"/>
      <c r="Q278" s="341"/>
    </row>
    <row r="279" spans="1:17">
      <c r="A279" s="337"/>
      <c r="B279" s="337"/>
      <c r="C279" s="388">
        <v>240</v>
      </c>
      <c r="D279" s="550"/>
      <c r="E279" s="551"/>
      <c r="F279" s="449"/>
      <c r="G279" s="449"/>
      <c r="H279" s="449"/>
      <c r="I279" s="449"/>
      <c r="J279" s="449"/>
      <c r="K279" s="449"/>
      <c r="L279" s="449"/>
      <c r="M279" s="451"/>
      <c r="N279" s="339"/>
      <c r="O279" s="339"/>
      <c r="Q279" s="341"/>
    </row>
    <row r="280" spans="1:17">
      <c r="A280" s="337"/>
      <c r="B280" s="337"/>
      <c r="C280" s="388">
        <v>241</v>
      </c>
      <c r="D280" s="550"/>
      <c r="E280" s="551"/>
      <c r="F280" s="449"/>
      <c r="G280" s="449"/>
      <c r="H280" s="449"/>
      <c r="I280" s="449"/>
      <c r="J280" s="449"/>
      <c r="K280" s="449"/>
      <c r="L280" s="449"/>
      <c r="M280" s="451"/>
      <c r="N280" s="339"/>
      <c r="O280" s="339"/>
      <c r="Q280" s="341"/>
    </row>
    <row r="281" spans="1:17">
      <c r="A281" s="337"/>
      <c r="B281" s="337"/>
      <c r="C281" s="388">
        <v>242</v>
      </c>
      <c r="D281" s="550"/>
      <c r="E281" s="551"/>
      <c r="F281" s="449"/>
      <c r="G281" s="449"/>
      <c r="H281" s="449"/>
      <c r="I281" s="449"/>
      <c r="J281" s="449"/>
      <c r="K281" s="449"/>
      <c r="L281" s="449"/>
      <c r="M281" s="451"/>
      <c r="N281" s="339"/>
      <c r="O281" s="339"/>
      <c r="Q281" s="341"/>
    </row>
    <row r="282" spans="1:17">
      <c r="A282" s="337"/>
      <c r="B282" s="337"/>
      <c r="C282" s="388">
        <v>243</v>
      </c>
      <c r="D282" s="550"/>
      <c r="E282" s="551"/>
      <c r="F282" s="449"/>
      <c r="G282" s="449"/>
      <c r="H282" s="449"/>
      <c r="I282" s="449"/>
      <c r="J282" s="449"/>
      <c r="K282" s="449"/>
      <c r="L282" s="449"/>
      <c r="M282" s="451"/>
      <c r="N282" s="339"/>
      <c r="O282" s="339"/>
      <c r="Q282" s="341"/>
    </row>
    <row r="283" spans="1:17">
      <c r="A283" s="337"/>
      <c r="B283" s="337"/>
      <c r="C283" s="388">
        <v>244</v>
      </c>
      <c r="D283" s="550"/>
      <c r="E283" s="551"/>
      <c r="F283" s="449"/>
      <c r="G283" s="449"/>
      <c r="H283" s="449"/>
      <c r="I283" s="449"/>
      <c r="J283" s="449"/>
      <c r="K283" s="449"/>
      <c r="L283" s="449"/>
      <c r="M283" s="451"/>
      <c r="N283" s="339"/>
      <c r="O283" s="339"/>
      <c r="Q283" s="341"/>
    </row>
    <row r="284" spans="1:17">
      <c r="A284" s="337"/>
      <c r="B284" s="337"/>
      <c r="C284" s="388">
        <v>245</v>
      </c>
      <c r="D284" s="550"/>
      <c r="E284" s="551"/>
      <c r="F284" s="449"/>
      <c r="G284" s="449"/>
      <c r="H284" s="449"/>
      <c r="I284" s="449"/>
      <c r="J284" s="449"/>
      <c r="K284" s="449"/>
      <c r="L284" s="449"/>
      <c r="M284" s="451"/>
      <c r="N284" s="339"/>
      <c r="O284" s="339"/>
      <c r="Q284" s="341"/>
    </row>
    <row r="285" spans="1:17">
      <c r="A285" s="337"/>
      <c r="B285" s="337"/>
      <c r="C285" s="388">
        <v>246</v>
      </c>
      <c r="D285" s="550"/>
      <c r="E285" s="551"/>
      <c r="F285" s="449"/>
      <c r="G285" s="449"/>
      <c r="H285" s="449"/>
      <c r="I285" s="449"/>
      <c r="J285" s="449"/>
      <c r="K285" s="449"/>
      <c r="L285" s="449"/>
      <c r="M285" s="451"/>
      <c r="N285" s="339"/>
      <c r="O285" s="339"/>
      <c r="Q285" s="341"/>
    </row>
    <row r="286" spans="1:17">
      <c r="A286" s="337"/>
      <c r="B286" s="337"/>
      <c r="C286" s="388">
        <v>247</v>
      </c>
      <c r="D286" s="550"/>
      <c r="E286" s="551"/>
      <c r="F286" s="449"/>
      <c r="G286" s="449"/>
      <c r="H286" s="449"/>
      <c r="I286" s="449"/>
      <c r="J286" s="449"/>
      <c r="K286" s="449"/>
      <c r="L286" s="449"/>
      <c r="M286" s="451"/>
      <c r="N286" s="339"/>
      <c r="O286" s="339"/>
      <c r="Q286" s="341"/>
    </row>
    <row r="287" spans="1:17">
      <c r="A287" s="337"/>
      <c r="B287" s="337"/>
      <c r="C287" s="388">
        <v>248</v>
      </c>
      <c r="D287" s="550"/>
      <c r="E287" s="551"/>
      <c r="F287" s="449"/>
      <c r="G287" s="449"/>
      <c r="H287" s="449"/>
      <c r="I287" s="449"/>
      <c r="J287" s="449"/>
      <c r="K287" s="449"/>
      <c r="L287" s="449"/>
      <c r="M287" s="451"/>
      <c r="N287" s="339"/>
      <c r="O287" s="339"/>
      <c r="Q287" s="341"/>
    </row>
    <row r="288" spans="1:17">
      <c r="A288" s="337"/>
      <c r="B288" s="337"/>
      <c r="C288" s="388">
        <v>249</v>
      </c>
      <c r="D288" s="550"/>
      <c r="E288" s="551"/>
      <c r="F288" s="449"/>
      <c r="G288" s="449"/>
      <c r="H288" s="449"/>
      <c r="I288" s="449"/>
      <c r="J288" s="449"/>
      <c r="K288" s="449"/>
      <c r="L288" s="449"/>
      <c r="M288" s="451"/>
      <c r="N288" s="339"/>
      <c r="O288" s="339"/>
      <c r="Q288" s="341"/>
    </row>
    <row r="289" spans="1:17">
      <c r="A289" s="337"/>
      <c r="B289" s="337"/>
      <c r="C289" s="388">
        <v>250</v>
      </c>
      <c r="D289" s="550"/>
      <c r="E289" s="551"/>
      <c r="F289" s="449"/>
      <c r="G289" s="449"/>
      <c r="H289" s="449"/>
      <c r="I289" s="449"/>
      <c r="J289" s="449"/>
      <c r="K289" s="449"/>
      <c r="L289" s="449"/>
      <c r="M289" s="451"/>
      <c r="N289" s="339"/>
      <c r="O289" s="339"/>
      <c r="Q289" s="341"/>
    </row>
    <row r="290" spans="1:17">
      <c r="A290" s="337"/>
      <c r="B290" s="337"/>
      <c r="C290" s="388">
        <v>251</v>
      </c>
      <c r="D290" s="550"/>
      <c r="E290" s="551"/>
      <c r="F290" s="449"/>
      <c r="G290" s="449"/>
      <c r="H290" s="449"/>
      <c r="I290" s="449"/>
      <c r="J290" s="449"/>
      <c r="K290" s="449"/>
      <c r="L290" s="449"/>
      <c r="M290" s="451"/>
      <c r="N290" s="339"/>
      <c r="O290" s="339"/>
      <c r="Q290" s="341"/>
    </row>
    <row r="291" spans="1:17">
      <c r="A291" s="337"/>
      <c r="B291" s="337"/>
      <c r="C291" s="388">
        <v>252</v>
      </c>
      <c r="D291" s="550"/>
      <c r="E291" s="551"/>
      <c r="F291" s="449"/>
      <c r="G291" s="449"/>
      <c r="H291" s="449"/>
      <c r="I291" s="449"/>
      <c r="J291" s="449"/>
      <c r="K291" s="449"/>
      <c r="L291" s="449"/>
      <c r="M291" s="451"/>
      <c r="N291" s="339"/>
      <c r="O291" s="339"/>
      <c r="Q291" s="341"/>
    </row>
    <row r="292" spans="1:17">
      <c r="A292" s="337"/>
      <c r="B292" s="337"/>
      <c r="C292" s="388">
        <v>253</v>
      </c>
      <c r="D292" s="550"/>
      <c r="E292" s="551"/>
      <c r="F292" s="449"/>
      <c r="G292" s="449"/>
      <c r="H292" s="449"/>
      <c r="I292" s="449"/>
      <c r="J292" s="449"/>
      <c r="K292" s="449"/>
      <c r="L292" s="449"/>
      <c r="M292" s="451"/>
      <c r="N292" s="339"/>
      <c r="O292" s="339"/>
      <c r="Q292" s="341"/>
    </row>
    <row r="293" spans="1:17">
      <c r="A293" s="337"/>
      <c r="B293" s="337"/>
      <c r="C293" s="388">
        <v>254</v>
      </c>
      <c r="D293" s="550"/>
      <c r="E293" s="551"/>
      <c r="F293" s="449"/>
      <c r="G293" s="449"/>
      <c r="H293" s="449"/>
      <c r="I293" s="449"/>
      <c r="J293" s="449"/>
      <c r="K293" s="449"/>
      <c r="L293" s="449"/>
      <c r="M293" s="451"/>
      <c r="N293" s="339"/>
      <c r="O293" s="339"/>
      <c r="Q293" s="341"/>
    </row>
    <row r="294" spans="1:17">
      <c r="A294" s="337"/>
      <c r="B294" s="337"/>
      <c r="C294" s="388">
        <v>255</v>
      </c>
      <c r="D294" s="550"/>
      <c r="E294" s="551"/>
      <c r="F294" s="449"/>
      <c r="G294" s="449"/>
      <c r="H294" s="449"/>
      <c r="I294" s="449"/>
      <c r="J294" s="449"/>
      <c r="K294" s="449"/>
      <c r="L294" s="449"/>
      <c r="M294" s="451"/>
      <c r="N294" s="339"/>
      <c r="O294" s="339"/>
      <c r="Q294" s="341"/>
    </row>
    <row r="295" spans="1:17">
      <c r="A295" s="337"/>
      <c r="B295" s="337"/>
      <c r="C295" s="388">
        <v>256</v>
      </c>
      <c r="D295" s="550"/>
      <c r="E295" s="551"/>
      <c r="F295" s="449"/>
      <c r="G295" s="449"/>
      <c r="H295" s="449"/>
      <c r="I295" s="449"/>
      <c r="J295" s="449"/>
      <c r="K295" s="449"/>
      <c r="L295" s="449"/>
      <c r="M295" s="451"/>
      <c r="N295" s="339"/>
      <c r="O295" s="339"/>
      <c r="Q295" s="341"/>
    </row>
    <row r="296" spans="1:17">
      <c r="A296" s="337"/>
      <c r="B296" s="337"/>
      <c r="C296" s="388">
        <v>257</v>
      </c>
      <c r="D296" s="550"/>
      <c r="E296" s="551"/>
      <c r="F296" s="449"/>
      <c r="G296" s="449"/>
      <c r="H296" s="449"/>
      <c r="I296" s="449"/>
      <c r="J296" s="449"/>
      <c r="K296" s="449"/>
      <c r="L296" s="449"/>
      <c r="M296" s="451"/>
      <c r="N296" s="339"/>
      <c r="O296" s="339"/>
      <c r="Q296" s="341"/>
    </row>
    <row r="297" spans="1:17">
      <c r="A297" s="337"/>
      <c r="B297" s="337"/>
      <c r="C297" s="388">
        <v>258</v>
      </c>
      <c r="D297" s="550"/>
      <c r="E297" s="551"/>
      <c r="F297" s="449"/>
      <c r="G297" s="449"/>
      <c r="H297" s="449"/>
      <c r="I297" s="449"/>
      <c r="J297" s="449"/>
      <c r="K297" s="449"/>
      <c r="L297" s="449"/>
      <c r="M297" s="451"/>
      <c r="N297" s="339"/>
      <c r="O297" s="339"/>
      <c r="Q297" s="341"/>
    </row>
    <row r="298" spans="1:17">
      <c r="A298" s="337"/>
      <c r="B298" s="337"/>
      <c r="C298" s="388">
        <v>259</v>
      </c>
      <c r="D298" s="550"/>
      <c r="E298" s="551"/>
      <c r="F298" s="449"/>
      <c r="G298" s="449"/>
      <c r="H298" s="449"/>
      <c r="I298" s="449"/>
      <c r="J298" s="449"/>
      <c r="K298" s="449"/>
      <c r="L298" s="449"/>
      <c r="M298" s="451"/>
      <c r="N298" s="339"/>
      <c r="O298" s="339"/>
      <c r="Q298" s="341"/>
    </row>
    <row r="299" spans="1:17">
      <c r="A299" s="337"/>
      <c r="B299" s="337"/>
      <c r="C299" s="388">
        <v>260</v>
      </c>
      <c r="D299" s="550"/>
      <c r="E299" s="551"/>
      <c r="F299" s="449"/>
      <c r="G299" s="449"/>
      <c r="H299" s="449"/>
      <c r="I299" s="449"/>
      <c r="J299" s="449"/>
      <c r="K299" s="449"/>
      <c r="L299" s="449"/>
      <c r="M299" s="451"/>
      <c r="N299" s="339"/>
      <c r="O299" s="339"/>
      <c r="Q299" s="341"/>
    </row>
    <row r="300" spans="1:17">
      <c r="A300" s="337"/>
      <c r="B300" s="337"/>
      <c r="C300" s="388">
        <v>261</v>
      </c>
      <c r="D300" s="550"/>
      <c r="E300" s="551"/>
      <c r="F300" s="449"/>
      <c r="G300" s="449"/>
      <c r="H300" s="449"/>
      <c r="I300" s="449"/>
      <c r="J300" s="449"/>
      <c r="K300" s="449"/>
      <c r="L300" s="449"/>
      <c r="M300" s="451"/>
      <c r="N300" s="339"/>
      <c r="O300" s="339"/>
      <c r="Q300" s="341"/>
    </row>
    <row r="301" spans="1:17">
      <c r="A301" s="337"/>
      <c r="B301" s="337"/>
      <c r="C301" s="388">
        <v>262</v>
      </c>
      <c r="D301" s="550"/>
      <c r="E301" s="551"/>
      <c r="F301" s="449"/>
      <c r="G301" s="449"/>
      <c r="H301" s="449"/>
      <c r="I301" s="449"/>
      <c r="J301" s="449"/>
      <c r="K301" s="449"/>
      <c r="L301" s="449"/>
      <c r="M301" s="451"/>
      <c r="N301" s="339"/>
      <c r="O301" s="339"/>
      <c r="Q301" s="341"/>
    </row>
    <row r="302" spans="1:17">
      <c r="A302" s="337"/>
      <c r="B302" s="337"/>
      <c r="C302" s="388">
        <v>263</v>
      </c>
      <c r="D302" s="550"/>
      <c r="E302" s="551"/>
      <c r="F302" s="449"/>
      <c r="G302" s="449"/>
      <c r="H302" s="449"/>
      <c r="I302" s="449"/>
      <c r="J302" s="449"/>
      <c r="K302" s="449"/>
      <c r="L302" s="449"/>
      <c r="M302" s="451"/>
      <c r="N302" s="339"/>
      <c r="O302" s="339"/>
      <c r="Q302" s="341"/>
    </row>
    <row r="303" spans="1:17">
      <c r="A303" s="337"/>
      <c r="B303" s="337"/>
      <c r="C303" s="388">
        <v>264</v>
      </c>
      <c r="D303" s="550"/>
      <c r="E303" s="551"/>
      <c r="F303" s="449"/>
      <c r="G303" s="449"/>
      <c r="H303" s="449"/>
      <c r="I303" s="449"/>
      <c r="J303" s="449"/>
      <c r="K303" s="449"/>
      <c r="L303" s="449"/>
      <c r="M303" s="451"/>
      <c r="N303" s="339"/>
      <c r="O303" s="339"/>
      <c r="Q303" s="341"/>
    </row>
    <row r="304" spans="1:17">
      <c r="A304" s="337"/>
      <c r="B304" s="337"/>
      <c r="C304" s="388">
        <v>265</v>
      </c>
      <c r="D304" s="550"/>
      <c r="E304" s="551"/>
      <c r="F304" s="449"/>
      <c r="G304" s="449"/>
      <c r="H304" s="449"/>
      <c r="I304" s="449"/>
      <c r="J304" s="449"/>
      <c r="K304" s="449"/>
      <c r="L304" s="449"/>
      <c r="M304" s="451"/>
      <c r="N304" s="339"/>
      <c r="O304" s="339"/>
      <c r="Q304" s="341"/>
    </row>
    <row r="305" spans="1:17">
      <c r="A305" s="337"/>
      <c r="B305" s="337"/>
      <c r="C305" s="388">
        <v>266</v>
      </c>
      <c r="D305" s="550"/>
      <c r="E305" s="551"/>
      <c r="F305" s="449"/>
      <c r="G305" s="449"/>
      <c r="H305" s="449"/>
      <c r="I305" s="449"/>
      <c r="J305" s="449"/>
      <c r="K305" s="449"/>
      <c r="L305" s="449"/>
      <c r="M305" s="451"/>
      <c r="N305" s="339"/>
      <c r="O305" s="339"/>
      <c r="Q305" s="341"/>
    </row>
    <row r="306" spans="1:17">
      <c r="A306" s="337"/>
      <c r="B306" s="337"/>
      <c r="C306" s="388">
        <v>267</v>
      </c>
      <c r="D306" s="550"/>
      <c r="E306" s="551"/>
      <c r="F306" s="449"/>
      <c r="G306" s="449"/>
      <c r="H306" s="449"/>
      <c r="I306" s="449"/>
      <c r="J306" s="449"/>
      <c r="K306" s="449"/>
      <c r="L306" s="449"/>
      <c r="M306" s="451"/>
      <c r="N306" s="339"/>
      <c r="O306" s="339"/>
      <c r="Q306" s="341"/>
    </row>
    <row r="307" spans="1:17">
      <c r="A307" s="337"/>
      <c r="B307" s="337"/>
      <c r="C307" s="388">
        <v>268</v>
      </c>
      <c r="D307" s="550"/>
      <c r="E307" s="551"/>
      <c r="F307" s="449"/>
      <c r="G307" s="449"/>
      <c r="H307" s="449"/>
      <c r="I307" s="449"/>
      <c r="J307" s="449"/>
      <c r="K307" s="449"/>
      <c r="L307" s="449"/>
      <c r="M307" s="451"/>
      <c r="N307" s="339"/>
      <c r="O307" s="339"/>
      <c r="Q307" s="341"/>
    </row>
    <row r="308" spans="1:17">
      <c r="A308" s="337"/>
      <c r="B308" s="337"/>
      <c r="C308" s="388">
        <v>269</v>
      </c>
      <c r="D308" s="550"/>
      <c r="E308" s="551"/>
      <c r="F308" s="449"/>
      <c r="G308" s="449"/>
      <c r="H308" s="449"/>
      <c r="I308" s="449"/>
      <c r="J308" s="449"/>
      <c r="K308" s="449"/>
      <c r="L308" s="449"/>
      <c r="M308" s="451"/>
      <c r="N308" s="339"/>
      <c r="O308" s="339"/>
      <c r="Q308" s="341"/>
    </row>
    <row r="309" spans="1:17">
      <c r="A309" s="337"/>
      <c r="B309" s="337"/>
      <c r="C309" s="388">
        <v>270</v>
      </c>
      <c r="D309" s="550"/>
      <c r="E309" s="551"/>
      <c r="F309" s="449"/>
      <c r="G309" s="449"/>
      <c r="H309" s="449"/>
      <c r="I309" s="449"/>
      <c r="J309" s="449"/>
      <c r="K309" s="449"/>
      <c r="L309" s="449"/>
      <c r="M309" s="451"/>
      <c r="N309" s="339"/>
      <c r="O309" s="339"/>
      <c r="Q309" s="341"/>
    </row>
    <row r="310" spans="1:17">
      <c r="A310" s="337"/>
      <c r="B310" s="337"/>
      <c r="C310" s="388">
        <v>271</v>
      </c>
      <c r="D310" s="550"/>
      <c r="E310" s="551"/>
      <c r="F310" s="449"/>
      <c r="G310" s="449"/>
      <c r="H310" s="449"/>
      <c r="I310" s="449"/>
      <c r="J310" s="449"/>
      <c r="K310" s="449"/>
      <c r="L310" s="449"/>
      <c r="M310" s="451"/>
      <c r="N310" s="339"/>
      <c r="O310" s="339"/>
      <c r="Q310" s="341"/>
    </row>
    <row r="311" spans="1:17">
      <c r="A311" s="337"/>
      <c r="B311" s="337"/>
      <c r="C311" s="388">
        <v>272</v>
      </c>
      <c r="D311" s="550"/>
      <c r="E311" s="551"/>
      <c r="F311" s="449"/>
      <c r="G311" s="449"/>
      <c r="H311" s="449"/>
      <c r="I311" s="449"/>
      <c r="J311" s="449"/>
      <c r="K311" s="449"/>
      <c r="L311" s="449"/>
      <c r="M311" s="451"/>
      <c r="N311" s="339"/>
      <c r="O311" s="339"/>
      <c r="Q311" s="341"/>
    </row>
    <row r="312" spans="1:17">
      <c r="A312" s="337"/>
      <c r="B312" s="337"/>
      <c r="C312" s="388">
        <v>273</v>
      </c>
      <c r="D312" s="550"/>
      <c r="E312" s="551"/>
      <c r="F312" s="449"/>
      <c r="G312" s="449"/>
      <c r="H312" s="449"/>
      <c r="I312" s="449"/>
      <c r="J312" s="449"/>
      <c r="K312" s="449"/>
      <c r="L312" s="449"/>
      <c r="M312" s="451"/>
      <c r="N312" s="339"/>
      <c r="O312" s="339"/>
      <c r="Q312" s="341"/>
    </row>
    <row r="313" spans="1:17">
      <c r="A313" s="337"/>
      <c r="B313" s="337"/>
      <c r="C313" s="388">
        <v>274</v>
      </c>
      <c r="D313" s="550"/>
      <c r="E313" s="551"/>
      <c r="F313" s="449"/>
      <c r="G313" s="449"/>
      <c r="H313" s="449"/>
      <c r="I313" s="449"/>
      <c r="J313" s="449"/>
      <c r="K313" s="449"/>
      <c r="L313" s="449"/>
      <c r="M313" s="451"/>
      <c r="N313" s="339"/>
      <c r="O313" s="339"/>
      <c r="Q313" s="341"/>
    </row>
    <row r="314" spans="1:17">
      <c r="A314" s="337"/>
      <c r="B314" s="337"/>
      <c r="C314" s="388">
        <v>275</v>
      </c>
      <c r="D314" s="550"/>
      <c r="E314" s="551"/>
      <c r="F314" s="449"/>
      <c r="G314" s="449"/>
      <c r="H314" s="449"/>
      <c r="I314" s="449"/>
      <c r="J314" s="449"/>
      <c r="K314" s="449"/>
      <c r="L314" s="449"/>
      <c r="M314" s="451"/>
      <c r="N314" s="339"/>
      <c r="O314" s="339"/>
      <c r="Q314" s="341"/>
    </row>
    <row r="315" spans="1:17">
      <c r="A315" s="337"/>
      <c r="B315" s="337"/>
      <c r="C315" s="388">
        <v>276</v>
      </c>
      <c r="D315" s="550"/>
      <c r="E315" s="551"/>
      <c r="F315" s="449"/>
      <c r="G315" s="449"/>
      <c r="H315" s="449"/>
      <c r="I315" s="449"/>
      <c r="J315" s="449"/>
      <c r="K315" s="449"/>
      <c r="L315" s="449"/>
      <c r="M315" s="451"/>
      <c r="N315" s="339"/>
      <c r="O315" s="339"/>
      <c r="Q315" s="341"/>
    </row>
    <row r="316" spans="1:17">
      <c r="A316" s="337"/>
      <c r="B316" s="337"/>
      <c r="C316" s="388">
        <v>277</v>
      </c>
      <c r="D316" s="550"/>
      <c r="E316" s="551"/>
      <c r="F316" s="449"/>
      <c r="G316" s="449"/>
      <c r="H316" s="449"/>
      <c r="I316" s="449"/>
      <c r="J316" s="449"/>
      <c r="K316" s="449"/>
      <c r="L316" s="449"/>
      <c r="M316" s="451"/>
      <c r="N316" s="339"/>
      <c r="O316" s="339"/>
      <c r="Q316" s="341"/>
    </row>
    <row r="317" spans="1:17">
      <c r="A317" s="337"/>
      <c r="B317" s="337"/>
      <c r="C317" s="388">
        <v>278</v>
      </c>
      <c r="D317" s="550"/>
      <c r="E317" s="551"/>
      <c r="F317" s="449"/>
      <c r="G317" s="449"/>
      <c r="H317" s="449"/>
      <c r="I317" s="449"/>
      <c r="J317" s="449"/>
      <c r="K317" s="449"/>
      <c r="L317" s="449"/>
      <c r="M317" s="451"/>
      <c r="N317" s="339"/>
      <c r="O317" s="339"/>
      <c r="Q317" s="341"/>
    </row>
    <row r="318" spans="1:17">
      <c r="A318" s="337"/>
      <c r="B318" s="337"/>
      <c r="C318" s="388">
        <v>279</v>
      </c>
      <c r="D318" s="550"/>
      <c r="E318" s="551"/>
      <c r="F318" s="449"/>
      <c r="G318" s="449"/>
      <c r="H318" s="449"/>
      <c r="I318" s="449"/>
      <c r="J318" s="449"/>
      <c r="K318" s="449"/>
      <c r="L318" s="449"/>
      <c r="M318" s="451"/>
      <c r="N318" s="339"/>
      <c r="O318" s="339"/>
      <c r="Q318" s="341"/>
    </row>
    <row r="319" spans="1:17">
      <c r="A319" s="337"/>
      <c r="B319" s="337"/>
      <c r="C319" s="388">
        <v>280</v>
      </c>
      <c r="D319" s="550"/>
      <c r="E319" s="551"/>
      <c r="F319" s="449"/>
      <c r="G319" s="449"/>
      <c r="H319" s="449"/>
      <c r="I319" s="449"/>
      <c r="J319" s="449"/>
      <c r="K319" s="449"/>
      <c r="L319" s="449"/>
      <c r="M319" s="451"/>
      <c r="N319" s="339"/>
      <c r="O319" s="339"/>
      <c r="Q319" s="341"/>
    </row>
    <row r="320" spans="1:17">
      <c r="A320" s="337"/>
      <c r="B320" s="337"/>
      <c r="C320" s="388">
        <v>281</v>
      </c>
      <c r="D320" s="550"/>
      <c r="E320" s="551"/>
      <c r="F320" s="449"/>
      <c r="G320" s="449"/>
      <c r="H320" s="449"/>
      <c r="I320" s="449"/>
      <c r="J320" s="449"/>
      <c r="K320" s="449"/>
      <c r="L320" s="449"/>
      <c r="M320" s="451"/>
      <c r="N320" s="339"/>
      <c r="O320" s="339"/>
      <c r="Q320" s="341"/>
    </row>
    <row r="321" spans="1:17">
      <c r="A321" s="337"/>
      <c r="B321" s="337"/>
      <c r="C321" s="388">
        <v>282</v>
      </c>
      <c r="D321" s="550"/>
      <c r="E321" s="551"/>
      <c r="F321" s="449"/>
      <c r="G321" s="449"/>
      <c r="H321" s="449"/>
      <c r="I321" s="449"/>
      <c r="J321" s="449"/>
      <c r="K321" s="449"/>
      <c r="L321" s="449"/>
      <c r="M321" s="451"/>
      <c r="N321" s="339"/>
      <c r="O321" s="339"/>
      <c r="Q321" s="341"/>
    </row>
    <row r="322" spans="1:17">
      <c r="A322" s="337"/>
      <c r="B322" s="337"/>
      <c r="C322" s="388">
        <v>283</v>
      </c>
      <c r="D322" s="550"/>
      <c r="E322" s="551"/>
      <c r="F322" s="449"/>
      <c r="G322" s="449"/>
      <c r="H322" s="449"/>
      <c r="I322" s="449"/>
      <c r="J322" s="449"/>
      <c r="K322" s="449"/>
      <c r="L322" s="449"/>
      <c r="M322" s="451"/>
      <c r="N322" s="339"/>
      <c r="O322" s="339"/>
      <c r="Q322" s="341"/>
    </row>
    <row r="323" spans="1:17">
      <c r="A323" s="337"/>
      <c r="B323" s="337"/>
      <c r="C323" s="388">
        <v>284</v>
      </c>
      <c r="D323" s="550"/>
      <c r="E323" s="551"/>
      <c r="F323" s="449"/>
      <c r="G323" s="449"/>
      <c r="H323" s="449"/>
      <c r="I323" s="449"/>
      <c r="J323" s="449"/>
      <c r="K323" s="449"/>
      <c r="L323" s="449"/>
      <c r="M323" s="451"/>
      <c r="N323" s="339"/>
      <c r="O323" s="339"/>
      <c r="Q323" s="341"/>
    </row>
    <row r="324" spans="1:17">
      <c r="A324" s="337"/>
      <c r="B324" s="337"/>
      <c r="C324" s="388">
        <v>285</v>
      </c>
      <c r="D324" s="550"/>
      <c r="E324" s="551"/>
      <c r="F324" s="449"/>
      <c r="G324" s="449"/>
      <c r="H324" s="449"/>
      <c r="I324" s="449"/>
      <c r="J324" s="449"/>
      <c r="K324" s="449"/>
      <c r="L324" s="449"/>
      <c r="M324" s="451"/>
      <c r="N324" s="339"/>
      <c r="O324" s="339"/>
      <c r="Q324" s="341"/>
    </row>
    <row r="325" spans="1:17">
      <c r="A325" s="337"/>
      <c r="B325" s="337"/>
      <c r="C325" s="388">
        <v>286</v>
      </c>
      <c r="D325" s="550"/>
      <c r="E325" s="551"/>
      <c r="F325" s="449"/>
      <c r="G325" s="449"/>
      <c r="H325" s="449"/>
      <c r="I325" s="449"/>
      <c r="J325" s="449"/>
      <c r="K325" s="449"/>
      <c r="L325" s="449"/>
      <c r="M325" s="451"/>
      <c r="N325" s="339"/>
      <c r="O325" s="339"/>
      <c r="Q325" s="341"/>
    </row>
    <row r="326" spans="1:17">
      <c r="A326" s="337"/>
      <c r="B326" s="337"/>
      <c r="C326" s="388">
        <v>287</v>
      </c>
      <c r="D326" s="550"/>
      <c r="E326" s="551"/>
      <c r="F326" s="449"/>
      <c r="G326" s="449"/>
      <c r="H326" s="449"/>
      <c r="I326" s="449"/>
      <c r="J326" s="449"/>
      <c r="K326" s="449"/>
      <c r="L326" s="449"/>
      <c r="M326" s="451"/>
      <c r="N326" s="339"/>
      <c r="O326" s="339"/>
      <c r="Q326" s="341"/>
    </row>
    <row r="327" spans="1:17">
      <c r="A327" s="337"/>
      <c r="B327" s="337"/>
      <c r="C327" s="388">
        <v>288</v>
      </c>
      <c r="D327" s="550"/>
      <c r="E327" s="551"/>
      <c r="F327" s="449"/>
      <c r="G327" s="449"/>
      <c r="H327" s="449"/>
      <c r="I327" s="449"/>
      <c r="J327" s="449"/>
      <c r="K327" s="449"/>
      <c r="L327" s="449"/>
      <c r="M327" s="451"/>
      <c r="N327" s="339"/>
      <c r="O327" s="339"/>
      <c r="Q327" s="341"/>
    </row>
    <row r="328" spans="1:17">
      <c r="A328" s="337"/>
      <c r="B328" s="337"/>
      <c r="C328" s="388">
        <v>289</v>
      </c>
      <c r="D328" s="550"/>
      <c r="E328" s="551"/>
      <c r="F328" s="449"/>
      <c r="G328" s="449"/>
      <c r="H328" s="449"/>
      <c r="I328" s="449"/>
      <c r="J328" s="449"/>
      <c r="K328" s="449"/>
      <c r="L328" s="449"/>
      <c r="M328" s="451"/>
      <c r="N328" s="339"/>
      <c r="O328" s="339"/>
      <c r="Q328" s="341"/>
    </row>
    <row r="329" spans="1:17">
      <c r="A329" s="337"/>
      <c r="B329" s="337"/>
      <c r="C329" s="388">
        <v>290</v>
      </c>
      <c r="D329" s="550"/>
      <c r="E329" s="551"/>
      <c r="F329" s="449"/>
      <c r="G329" s="449"/>
      <c r="H329" s="449"/>
      <c r="I329" s="449"/>
      <c r="J329" s="449"/>
      <c r="K329" s="449"/>
      <c r="L329" s="449"/>
      <c r="M329" s="451"/>
      <c r="N329" s="339"/>
      <c r="O329" s="339"/>
      <c r="Q329" s="341"/>
    </row>
    <row r="330" spans="1:17">
      <c r="A330" s="337"/>
      <c r="B330" s="337"/>
      <c r="C330" s="388">
        <v>291</v>
      </c>
      <c r="D330" s="550"/>
      <c r="E330" s="551"/>
      <c r="F330" s="449"/>
      <c r="G330" s="449"/>
      <c r="H330" s="449"/>
      <c r="I330" s="449"/>
      <c r="J330" s="449"/>
      <c r="K330" s="449"/>
      <c r="L330" s="449"/>
      <c r="M330" s="451"/>
      <c r="N330" s="339"/>
      <c r="O330" s="339"/>
      <c r="Q330" s="341"/>
    </row>
    <row r="331" spans="1:17">
      <c r="A331" s="337"/>
      <c r="B331" s="337"/>
      <c r="C331" s="388">
        <v>292</v>
      </c>
      <c r="D331" s="550"/>
      <c r="E331" s="551"/>
      <c r="F331" s="449"/>
      <c r="G331" s="449"/>
      <c r="H331" s="449"/>
      <c r="I331" s="449"/>
      <c r="J331" s="449"/>
      <c r="K331" s="449"/>
      <c r="L331" s="449"/>
      <c r="M331" s="451"/>
      <c r="N331" s="339"/>
      <c r="O331" s="339"/>
      <c r="Q331" s="341"/>
    </row>
    <row r="332" spans="1:17">
      <c r="A332" s="337"/>
      <c r="B332" s="337"/>
      <c r="C332" s="388">
        <v>293</v>
      </c>
      <c r="D332" s="550"/>
      <c r="E332" s="551"/>
      <c r="F332" s="449"/>
      <c r="G332" s="449"/>
      <c r="H332" s="449"/>
      <c r="I332" s="449"/>
      <c r="J332" s="449"/>
      <c r="K332" s="449"/>
      <c r="L332" s="449"/>
      <c r="M332" s="451"/>
      <c r="N332" s="339"/>
      <c r="O332" s="339"/>
      <c r="Q332" s="341"/>
    </row>
    <row r="333" spans="1:17">
      <c r="A333" s="337"/>
      <c r="B333" s="337"/>
      <c r="C333" s="388">
        <v>294</v>
      </c>
      <c r="D333" s="550"/>
      <c r="E333" s="551"/>
      <c r="F333" s="449"/>
      <c r="G333" s="449"/>
      <c r="H333" s="449"/>
      <c r="I333" s="449"/>
      <c r="J333" s="449"/>
      <c r="K333" s="449"/>
      <c r="L333" s="449"/>
      <c r="M333" s="451"/>
      <c r="N333" s="339"/>
      <c r="O333" s="339"/>
      <c r="Q333" s="341"/>
    </row>
    <row r="334" spans="1:17">
      <c r="A334" s="337"/>
      <c r="B334" s="337"/>
      <c r="C334" s="388">
        <v>295</v>
      </c>
      <c r="D334" s="550"/>
      <c r="E334" s="551"/>
      <c r="F334" s="449"/>
      <c r="G334" s="449"/>
      <c r="H334" s="449"/>
      <c r="I334" s="449"/>
      <c r="J334" s="449"/>
      <c r="K334" s="449"/>
      <c r="L334" s="449"/>
      <c r="M334" s="451"/>
      <c r="N334" s="339"/>
      <c r="O334" s="339"/>
      <c r="Q334" s="341"/>
    </row>
    <row r="335" spans="1:17">
      <c r="A335" s="337"/>
      <c r="B335" s="337"/>
      <c r="C335" s="388">
        <v>296</v>
      </c>
      <c r="D335" s="550"/>
      <c r="E335" s="551"/>
      <c r="F335" s="449"/>
      <c r="G335" s="449"/>
      <c r="H335" s="449"/>
      <c r="I335" s="449"/>
      <c r="J335" s="449"/>
      <c r="K335" s="449"/>
      <c r="L335" s="449"/>
      <c r="M335" s="451"/>
      <c r="N335" s="339"/>
      <c r="O335" s="339"/>
      <c r="Q335" s="341"/>
    </row>
    <row r="336" spans="1:17">
      <c r="A336" s="337"/>
      <c r="B336" s="337"/>
      <c r="C336" s="388">
        <v>297</v>
      </c>
      <c r="D336" s="550"/>
      <c r="E336" s="551"/>
      <c r="F336" s="449"/>
      <c r="G336" s="449"/>
      <c r="H336" s="449"/>
      <c r="I336" s="449"/>
      <c r="J336" s="449"/>
      <c r="K336" s="449"/>
      <c r="L336" s="449"/>
      <c r="M336" s="451"/>
      <c r="N336" s="339"/>
      <c r="O336" s="339"/>
      <c r="Q336" s="341"/>
    </row>
    <row r="337" spans="1:17">
      <c r="A337" s="337"/>
      <c r="B337" s="337"/>
      <c r="C337" s="388">
        <v>298</v>
      </c>
      <c r="D337" s="550"/>
      <c r="E337" s="551"/>
      <c r="F337" s="449"/>
      <c r="G337" s="449"/>
      <c r="H337" s="449"/>
      <c r="I337" s="449"/>
      <c r="J337" s="449"/>
      <c r="K337" s="449"/>
      <c r="L337" s="449"/>
      <c r="M337" s="451"/>
      <c r="N337" s="339"/>
      <c r="O337" s="339"/>
      <c r="Q337" s="341"/>
    </row>
    <row r="338" spans="1:17" ht="15" customHeight="1" thickBot="1">
      <c r="A338" s="337"/>
      <c r="B338" s="337"/>
      <c r="C338" s="443">
        <v>299</v>
      </c>
      <c r="D338" s="552"/>
      <c r="E338" s="553"/>
      <c r="F338" s="452"/>
      <c r="G338" s="452"/>
      <c r="H338" s="452"/>
      <c r="I338" s="452"/>
      <c r="J338" s="452"/>
      <c r="K338" s="452"/>
      <c r="L338" s="452"/>
      <c r="M338" s="453"/>
      <c r="N338" s="339"/>
      <c r="O338" s="339"/>
      <c r="Q338" s="341"/>
    </row>
    <row r="339" spans="1:17" ht="14.25" thickTop="1">
      <c r="A339" s="337"/>
      <c r="B339" s="337"/>
      <c r="C339" s="337"/>
      <c r="D339" s="337"/>
      <c r="E339" s="337"/>
      <c r="F339" s="337"/>
      <c r="G339" s="337"/>
      <c r="H339" s="337"/>
      <c r="I339" s="337"/>
      <c r="J339" s="337"/>
      <c r="K339" s="337"/>
      <c r="L339" s="337"/>
      <c r="M339" s="337"/>
      <c r="N339" s="339"/>
      <c r="O339" s="339"/>
      <c r="Q339" s="341"/>
    </row>
    <row r="340" spans="1:17">
      <c r="A340" s="337"/>
      <c r="B340" s="337"/>
      <c r="C340" s="337"/>
      <c r="D340" s="337"/>
      <c r="E340" s="337"/>
      <c r="F340" s="337"/>
      <c r="G340" s="337"/>
      <c r="H340" s="337"/>
      <c r="I340" s="337"/>
      <c r="J340" s="337"/>
      <c r="K340" s="337"/>
      <c r="L340" s="337"/>
      <c r="M340" s="337"/>
      <c r="N340" s="339"/>
      <c r="O340" s="339"/>
      <c r="Q340" s="341"/>
    </row>
    <row r="341" spans="1:17">
      <c r="A341" s="337"/>
      <c r="B341" s="337"/>
      <c r="C341" s="337"/>
      <c r="D341" s="337"/>
      <c r="E341" s="337"/>
      <c r="F341" s="337"/>
      <c r="G341" s="337"/>
      <c r="H341" s="337"/>
      <c r="I341" s="337"/>
      <c r="J341" s="337"/>
      <c r="K341" s="337"/>
      <c r="L341" s="337"/>
      <c r="M341" s="337"/>
      <c r="N341" s="339"/>
      <c r="O341" s="339"/>
      <c r="Q341" s="341"/>
    </row>
    <row r="342" spans="1:17">
      <c r="A342" s="337"/>
      <c r="B342" s="337"/>
      <c r="C342" s="337"/>
      <c r="D342" s="337"/>
      <c r="E342" s="337"/>
      <c r="F342" s="337"/>
      <c r="G342" s="337"/>
      <c r="H342" s="337"/>
      <c r="I342" s="337"/>
      <c r="J342" s="337"/>
      <c r="K342" s="337"/>
      <c r="L342" s="337"/>
      <c r="M342" s="337"/>
      <c r="N342" s="339"/>
      <c r="O342" s="339"/>
      <c r="Q342" s="341"/>
    </row>
    <row r="343" spans="1:17">
      <c r="A343" s="337"/>
      <c r="B343" s="337"/>
      <c r="C343" s="337"/>
      <c r="D343" s="337"/>
      <c r="E343" s="337"/>
      <c r="F343" s="337"/>
      <c r="G343" s="337"/>
      <c r="H343" s="337"/>
      <c r="I343" s="337"/>
      <c r="J343" s="337"/>
      <c r="K343" s="337"/>
      <c r="L343" s="337"/>
      <c r="M343" s="337"/>
      <c r="N343" s="339"/>
      <c r="O343" s="339"/>
      <c r="Q343" s="341"/>
    </row>
    <row r="344" spans="1:17">
      <c r="A344" s="337"/>
      <c r="B344" s="337"/>
      <c r="C344" s="337"/>
      <c r="D344" s="337"/>
      <c r="E344" s="337"/>
      <c r="F344" s="337"/>
      <c r="G344" s="337"/>
      <c r="H344" s="337"/>
      <c r="I344" s="337"/>
      <c r="J344" s="337"/>
      <c r="K344" s="337"/>
      <c r="L344" s="337"/>
      <c r="M344" s="337"/>
      <c r="N344" s="339"/>
      <c r="O344" s="339"/>
      <c r="Q344" s="341"/>
    </row>
    <row r="345" spans="1:17">
      <c r="A345" s="337"/>
      <c r="B345" s="337"/>
      <c r="C345" s="337"/>
      <c r="D345" s="337"/>
      <c r="E345" s="337"/>
      <c r="F345" s="337"/>
      <c r="G345" s="337"/>
      <c r="H345" s="337"/>
      <c r="I345" s="337"/>
      <c r="J345" s="337"/>
      <c r="K345" s="337"/>
      <c r="L345" s="337"/>
      <c r="M345" s="337"/>
      <c r="N345" s="339"/>
      <c r="O345" s="339"/>
      <c r="Q345" s="341"/>
    </row>
    <row r="346" spans="1:17">
      <c r="A346" s="337"/>
      <c r="B346" s="337"/>
      <c r="C346" s="338"/>
      <c r="D346" s="337"/>
      <c r="E346" s="337"/>
      <c r="F346" s="337"/>
      <c r="G346" s="337"/>
      <c r="H346" s="337"/>
      <c r="I346" s="337"/>
      <c r="J346" s="337"/>
      <c r="K346" s="337"/>
      <c r="L346" s="337"/>
      <c r="M346" s="337"/>
      <c r="N346" s="339"/>
      <c r="O346" s="339"/>
    </row>
    <row r="347" spans="1:17">
      <c r="A347" s="337"/>
      <c r="B347" s="337"/>
      <c r="C347" s="338"/>
      <c r="D347" s="337"/>
      <c r="E347" s="337"/>
      <c r="F347" s="337"/>
      <c r="G347" s="337"/>
      <c r="H347" s="337"/>
      <c r="I347" s="337"/>
      <c r="J347" s="337"/>
      <c r="K347" s="337"/>
      <c r="L347" s="337"/>
      <c r="M347" s="337"/>
      <c r="N347" s="339"/>
      <c r="O347" s="339"/>
    </row>
    <row r="348" spans="1:17">
      <c r="A348" s="337"/>
      <c r="B348" s="337"/>
      <c r="C348" s="338"/>
      <c r="D348" s="337"/>
      <c r="E348" s="337"/>
      <c r="F348" s="337"/>
      <c r="G348" s="337"/>
      <c r="H348" s="337"/>
      <c r="I348" s="337"/>
      <c r="J348" s="337"/>
      <c r="K348" s="337"/>
      <c r="L348" s="337"/>
      <c r="M348" s="337"/>
      <c r="N348" s="339"/>
      <c r="O348" s="339"/>
    </row>
    <row r="349" spans="1:17">
      <c r="A349" s="350"/>
      <c r="B349" s="350"/>
      <c r="C349" s="338"/>
      <c r="D349" s="337"/>
      <c r="E349" s="337"/>
      <c r="F349" s="337"/>
      <c r="G349" s="337"/>
      <c r="H349" s="337"/>
      <c r="I349" s="337"/>
      <c r="J349" s="337"/>
      <c r="K349" s="337"/>
      <c r="L349" s="337"/>
      <c r="M349" s="337"/>
      <c r="N349" s="339"/>
      <c r="O349" s="339"/>
    </row>
    <row r="350" spans="1:17">
      <c r="A350" s="351" t="s">
        <v>124</v>
      </c>
      <c r="B350" s="351" t="s">
        <v>125</v>
      </c>
      <c r="C350" s="343"/>
      <c r="D350" s="343"/>
      <c r="E350" s="343"/>
      <c r="F350" s="343"/>
      <c r="G350" s="343"/>
      <c r="H350" s="343"/>
      <c r="I350" s="343"/>
      <c r="J350" s="343"/>
      <c r="K350" s="343"/>
      <c r="L350" s="343"/>
      <c r="M350" s="343"/>
      <c r="N350" s="343"/>
    </row>
    <row r="351" spans="1:17">
      <c r="A351" s="352">
        <f t="shared" ref="A351:A380" si="26">D6</f>
        <v>0</v>
      </c>
      <c r="B351" s="352">
        <f>E6*(100-F6)/(100-D3)</f>
        <v>0</v>
      </c>
    </row>
    <row r="352" spans="1:17">
      <c r="A352" s="352">
        <f t="shared" si="26"/>
        <v>0</v>
      </c>
      <c r="B352" s="352">
        <f>E7*(100-F7)/(100-D3)</f>
        <v>0</v>
      </c>
    </row>
    <row r="353" spans="1:14">
      <c r="A353" s="352">
        <f t="shared" si="26"/>
        <v>0</v>
      </c>
      <c r="B353" s="352">
        <f>E8*(100-F8)/(100-D3)</f>
        <v>0</v>
      </c>
    </row>
    <row r="354" spans="1:14">
      <c r="A354" s="352">
        <f t="shared" si="26"/>
        <v>0</v>
      </c>
      <c r="B354" s="352">
        <f>E9*(100-F9)/(100-D3)</f>
        <v>0</v>
      </c>
    </row>
    <row r="355" spans="1:14">
      <c r="A355" s="352">
        <f t="shared" si="26"/>
        <v>0</v>
      </c>
      <c r="B355" s="352">
        <f>E10*(100-F10)/(100-D3)</f>
        <v>0</v>
      </c>
      <c r="C355" s="341"/>
      <c r="I355" s="341"/>
      <c r="N355" s="342"/>
    </row>
    <row r="356" spans="1:14">
      <c r="A356" s="352">
        <f t="shared" si="26"/>
        <v>0</v>
      </c>
      <c r="B356" s="352">
        <f>E11*(100-F11)/(100-D3)</f>
        <v>0</v>
      </c>
    </row>
    <row r="357" spans="1:14">
      <c r="A357" s="352">
        <f t="shared" si="26"/>
        <v>0</v>
      </c>
      <c r="B357" s="352">
        <f>E12*(100-F12)/(100-D3)</f>
        <v>0</v>
      </c>
    </row>
    <row r="358" spans="1:14">
      <c r="A358" s="352">
        <f t="shared" si="26"/>
        <v>0</v>
      </c>
      <c r="B358" s="352">
        <f>E13*(100-F13)/(100-D3)</f>
        <v>0</v>
      </c>
    </row>
    <row r="359" spans="1:14">
      <c r="A359" s="352">
        <f t="shared" si="26"/>
        <v>0</v>
      </c>
      <c r="B359" s="352">
        <f>E14*(100-F14)/(100-D3)</f>
        <v>0</v>
      </c>
    </row>
    <row r="360" spans="1:14">
      <c r="A360" s="352">
        <f t="shared" si="26"/>
        <v>0</v>
      </c>
      <c r="B360" s="352">
        <f>E15*(100-F15)/(100-D3)</f>
        <v>0</v>
      </c>
    </row>
    <row r="361" spans="1:14">
      <c r="A361" s="352">
        <f t="shared" si="26"/>
        <v>0</v>
      </c>
      <c r="B361" s="352">
        <f>E16*(100-F16)/(100-D3)</f>
        <v>0</v>
      </c>
    </row>
    <row r="362" spans="1:14">
      <c r="A362" s="352">
        <f t="shared" si="26"/>
        <v>0</v>
      </c>
      <c r="B362" s="352">
        <f>E17*(100-F17)/(100-D3)</f>
        <v>0</v>
      </c>
    </row>
    <row r="363" spans="1:14">
      <c r="A363" s="352">
        <f t="shared" si="26"/>
        <v>0</v>
      </c>
      <c r="B363" s="352">
        <f>E18*(100-F18)/(100-D3)</f>
        <v>0</v>
      </c>
    </row>
    <row r="364" spans="1:14">
      <c r="A364" s="352">
        <f t="shared" si="26"/>
        <v>0</v>
      </c>
      <c r="B364" s="352">
        <f>E19*(100-F19)/(100-D3)</f>
        <v>0</v>
      </c>
    </row>
    <row r="365" spans="1:14">
      <c r="A365" s="352">
        <f t="shared" si="26"/>
        <v>0</v>
      </c>
      <c r="B365" s="352">
        <f>E20*(100-F20)/(100-D3)</f>
        <v>0</v>
      </c>
    </row>
    <row r="366" spans="1:14">
      <c r="A366" s="352">
        <f t="shared" si="26"/>
        <v>0</v>
      </c>
      <c r="B366" s="352">
        <f>E21*(100-F21)/(100-D3)</f>
        <v>0</v>
      </c>
    </row>
    <row r="367" spans="1:14">
      <c r="A367" s="352">
        <f t="shared" si="26"/>
        <v>0</v>
      </c>
      <c r="B367" s="352">
        <f>E22*(100-F22)/(100-D3)</f>
        <v>0</v>
      </c>
    </row>
    <row r="368" spans="1:14">
      <c r="A368" s="352">
        <f t="shared" si="26"/>
        <v>0</v>
      </c>
      <c r="B368" s="352">
        <f>E23*(100-F23)/(100-D3)</f>
        <v>0</v>
      </c>
    </row>
    <row r="369" spans="1:2">
      <c r="A369" s="352">
        <f t="shared" si="26"/>
        <v>0</v>
      </c>
      <c r="B369" s="352">
        <f>E24*(100-F24)/(100-D3)</f>
        <v>0</v>
      </c>
    </row>
    <row r="370" spans="1:2">
      <c r="A370" s="352">
        <f t="shared" si="26"/>
        <v>0</v>
      </c>
      <c r="B370" s="352">
        <f>E25*(100-F25)/(100-D3)</f>
        <v>0</v>
      </c>
    </row>
    <row r="371" spans="1:2">
      <c r="A371" s="353">
        <f t="shared" si="26"/>
        <v>0</v>
      </c>
      <c r="B371" s="352">
        <f>E26*(100-F26)/(100-D3)</f>
        <v>0</v>
      </c>
    </row>
    <row r="372" spans="1:2">
      <c r="A372" s="353">
        <f t="shared" si="26"/>
        <v>0</v>
      </c>
      <c r="B372" s="352">
        <f>E27*(100-F27)/(100-D3)</f>
        <v>0</v>
      </c>
    </row>
    <row r="373" spans="1:2">
      <c r="A373" s="353">
        <f t="shared" si="26"/>
        <v>0</v>
      </c>
      <c r="B373" s="352">
        <f>E28*(100-F28)/(100-D3)</f>
        <v>0</v>
      </c>
    </row>
    <row r="374" spans="1:2">
      <c r="A374" s="353">
        <f t="shared" si="26"/>
        <v>0</v>
      </c>
      <c r="B374" s="352">
        <f>E29*(100-F29)/(100-D3)</f>
        <v>0</v>
      </c>
    </row>
    <row r="375" spans="1:2">
      <c r="A375" s="353">
        <f t="shared" si="26"/>
        <v>0</v>
      </c>
      <c r="B375" s="352">
        <f>E30*(100-F30)/(100-D3)</f>
        <v>0</v>
      </c>
    </row>
    <row r="376" spans="1:2">
      <c r="A376" s="353">
        <f t="shared" si="26"/>
        <v>0</v>
      </c>
      <c r="B376" s="352">
        <f>E31*(100-F31)/(100-D3)</f>
        <v>0</v>
      </c>
    </row>
    <row r="377" spans="1:2">
      <c r="A377" s="353">
        <f t="shared" si="26"/>
        <v>0</v>
      </c>
      <c r="B377" s="352">
        <f>E32*(100-F32)/(100-D3)</f>
        <v>0</v>
      </c>
    </row>
    <row r="378" spans="1:2">
      <c r="A378" s="353">
        <f t="shared" si="26"/>
        <v>0</v>
      </c>
      <c r="B378" s="352">
        <f>E33*(100-F33)/(100-D3)</f>
        <v>0</v>
      </c>
    </row>
    <row r="379" spans="1:2">
      <c r="A379" s="353">
        <f t="shared" si="26"/>
        <v>0</v>
      </c>
      <c r="B379" s="352">
        <f>E34*(100-F34)/(100-D3)</f>
        <v>0</v>
      </c>
    </row>
    <row r="380" spans="1:2">
      <c r="A380" s="353">
        <f t="shared" si="26"/>
        <v>0</v>
      </c>
      <c r="B380" s="352">
        <f>E35*(100-F35)/(100-D3)</f>
        <v>0</v>
      </c>
    </row>
    <row r="381" spans="1:2">
      <c r="A381" s="353"/>
      <c r="B381" s="352">
        <f>SUM(B351:B380)</f>
        <v>0</v>
      </c>
    </row>
    <row r="382" spans="1:2">
      <c r="A382" s="353"/>
      <c r="B382" s="353"/>
    </row>
  </sheetData>
  <sheetProtection password="88FE" sheet="1" objects="1" scenarios="1"/>
  <mergeCells count="304">
    <mergeCell ref="A5:B9"/>
    <mergeCell ref="A10:B14"/>
    <mergeCell ref="A15:B18"/>
    <mergeCell ref="A19:B22"/>
    <mergeCell ref="D40:E40"/>
    <mergeCell ref="D41:E41"/>
    <mergeCell ref="D48:E48"/>
    <mergeCell ref="D49:E49"/>
    <mergeCell ref="D50:E50"/>
    <mergeCell ref="D51:E51"/>
    <mergeCell ref="D52:E52"/>
    <mergeCell ref="D53:E53"/>
    <mergeCell ref="D42:E42"/>
    <mergeCell ref="D43:E43"/>
    <mergeCell ref="D44:E44"/>
    <mergeCell ref="D45:E45"/>
    <mergeCell ref="D46:E46"/>
    <mergeCell ref="D47:E47"/>
    <mergeCell ref="D60:E60"/>
    <mergeCell ref="D61:E61"/>
    <mergeCell ref="D62:E62"/>
    <mergeCell ref="D63:E63"/>
    <mergeCell ref="D64:E64"/>
    <mergeCell ref="D65:E65"/>
    <mergeCell ref="D54:E54"/>
    <mergeCell ref="D55:E55"/>
    <mergeCell ref="D56:E56"/>
    <mergeCell ref="D57:E57"/>
    <mergeCell ref="D58:E58"/>
    <mergeCell ref="D59:E59"/>
    <mergeCell ref="D72:E72"/>
    <mergeCell ref="D73:E73"/>
    <mergeCell ref="D74:E74"/>
    <mergeCell ref="D75:E75"/>
    <mergeCell ref="D76:E76"/>
    <mergeCell ref="D77:E77"/>
    <mergeCell ref="D66:E66"/>
    <mergeCell ref="D67:E67"/>
    <mergeCell ref="D68:E68"/>
    <mergeCell ref="D69:E69"/>
    <mergeCell ref="D70:E70"/>
    <mergeCell ref="D71:E71"/>
    <mergeCell ref="D84:E84"/>
    <mergeCell ref="D85:E85"/>
    <mergeCell ref="D86:E86"/>
    <mergeCell ref="D87:E87"/>
    <mergeCell ref="D88:E88"/>
    <mergeCell ref="D89:E89"/>
    <mergeCell ref="D78:E78"/>
    <mergeCell ref="D79:E79"/>
    <mergeCell ref="D80:E80"/>
    <mergeCell ref="D81:E81"/>
    <mergeCell ref="D82:E82"/>
    <mergeCell ref="D83:E83"/>
    <mergeCell ref="D96:E96"/>
    <mergeCell ref="D97:E97"/>
    <mergeCell ref="D98:E98"/>
    <mergeCell ref="D99:E99"/>
    <mergeCell ref="D100:E100"/>
    <mergeCell ref="D101:E101"/>
    <mergeCell ref="D90:E90"/>
    <mergeCell ref="D91:E91"/>
    <mergeCell ref="D92:E92"/>
    <mergeCell ref="D93:E93"/>
    <mergeCell ref="D94:E94"/>
    <mergeCell ref="D95:E95"/>
    <mergeCell ref="D108:E108"/>
    <mergeCell ref="D109:E109"/>
    <mergeCell ref="D110:E110"/>
    <mergeCell ref="D111:E111"/>
    <mergeCell ref="D112:E112"/>
    <mergeCell ref="D113:E113"/>
    <mergeCell ref="D102:E102"/>
    <mergeCell ref="D103:E103"/>
    <mergeCell ref="D104:E104"/>
    <mergeCell ref="D105:E105"/>
    <mergeCell ref="D106:E106"/>
    <mergeCell ref="D107:E107"/>
    <mergeCell ref="D120:E120"/>
    <mergeCell ref="D121:E121"/>
    <mergeCell ref="D122:E122"/>
    <mergeCell ref="D123:E123"/>
    <mergeCell ref="D124:E124"/>
    <mergeCell ref="D125:E125"/>
    <mergeCell ref="D114:E114"/>
    <mergeCell ref="D115:E115"/>
    <mergeCell ref="D116:E116"/>
    <mergeCell ref="D117:E117"/>
    <mergeCell ref="D118:E118"/>
    <mergeCell ref="D119:E119"/>
    <mergeCell ref="D132:E132"/>
    <mergeCell ref="D133:E133"/>
    <mergeCell ref="D134:E134"/>
    <mergeCell ref="D135:E135"/>
    <mergeCell ref="D136:E136"/>
    <mergeCell ref="D137:E137"/>
    <mergeCell ref="D126:E126"/>
    <mergeCell ref="D127:E127"/>
    <mergeCell ref="D128:E128"/>
    <mergeCell ref="D129:E129"/>
    <mergeCell ref="D130:E130"/>
    <mergeCell ref="D131:E131"/>
    <mergeCell ref="D144:E144"/>
    <mergeCell ref="D145:E145"/>
    <mergeCell ref="D146:E146"/>
    <mergeCell ref="D147:E147"/>
    <mergeCell ref="D148:E148"/>
    <mergeCell ref="D149:E149"/>
    <mergeCell ref="D138:E138"/>
    <mergeCell ref="D139:E139"/>
    <mergeCell ref="D140:E140"/>
    <mergeCell ref="D141:E141"/>
    <mergeCell ref="D142:E142"/>
    <mergeCell ref="D143:E143"/>
    <mergeCell ref="D156:E156"/>
    <mergeCell ref="D157:E157"/>
    <mergeCell ref="D158:E158"/>
    <mergeCell ref="D159:E159"/>
    <mergeCell ref="D160:E160"/>
    <mergeCell ref="D161:E161"/>
    <mergeCell ref="D150:E150"/>
    <mergeCell ref="D151:E151"/>
    <mergeCell ref="D152:E152"/>
    <mergeCell ref="D153:E153"/>
    <mergeCell ref="D154:E154"/>
    <mergeCell ref="D155:E155"/>
    <mergeCell ref="D168:E168"/>
    <mergeCell ref="D169:E169"/>
    <mergeCell ref="D170:E170"/>
    <mergeCell ref="D171:E171"/>
    <mergeCell ref="D172:E172"/>
    <mergeCell ref="D173:E173"/>
    <mergeCell ref="D162:E162"/>
    <mergeCell ref="D163:E163"/>
    <mergeCell ref="D164:E164"/>
    <mergeCell ref="D165:E165"/>
    <mergeCell ref="D166:E166"/>
    <mergeCell ref="D167:E167"/>
    <mergeCell ref="D180:E180"/>
    <mergeCell ref="D181:E181"/>
    <mergeCell ref="D182:E182"/>
    <mergeCell ref="D183:E183"/>
    <mergeCell ref="D184:E184"/>
    <mergeCell ref="D185:E185"/>
    <mergeCell ref="D174:E174"/>
    <mergeCell ref="D175:E175"/>
    <mergeCell ref="D176:E176"/>
    <mergeCell ref="D177:E177"/>
    <mergeCell ref="D178:E178"/>
    <mergeCell ref="D179:E179"/>
    <mergeCell ref="D192:E192"/>
    <mergeCell ref="D193:E193"/>
    <mergeCell ref="D194:E194"/>
    <mergeCell ref="D195:E195"/>
    <mergeCell ref="D196:E196"/>
    <mergeCell ref="D197:E197"/>
    <mergeCell ref="D186:E186"/>
    <mergeCell ref="D187:E187"/>
    <mergeCell ref="D188:E188"/>
    <mergeCell ref="D189:E189"/>
    <mergeCell ref="D190:E190"/>
    <mergeCell ref="D191:E191"/>
    <mergeCell ref="D204:E204"/>
    <mergeCell ref="D205:E205"/>
    <mergeCell ref="D206:E206"/>
    <mergeCell ref="D207:E207"/>
    <mergeCell ref="D208:E208"/>
    <mergeCell ref="D209:E209"/>
    <mergeCell ref="D198:E198"/>
    <mergeCell ref="D199:E199"/>
    <mergeCell ref="D200:E200"/>
    <mergeCell ref="D201:E201"/>
    <mergeCell ref="D202:E202"/>
    <mergeCell ref="D203:E203"/>
    <mergeCell ref="D216:E216"/>
    <mergeCell ref="D217:E217"/>
    <mergeCell ref="D218:E218"/>
    <mergeCell ref="D219:E219"/>
    <mergeCell ref="D220:E220"/>
    <mergeCell ref="D221:E221"/>
    <mergeCell ref="D210:E210"/>
    <mergeCell ref="D211:E211"/>
    <mergeCell ref="D212:E212"/>
    <mergeCell ref="D213:E213"/>
    <mergeCell ref="D214:E214"/>
    <mergeCell ref="D215:E215"/>
    <mergeCell ref="D228:E228"/>
    <mergeCell ref="D229:E229"/>
    <mergeCell ref="D230:E230"/>
    <mergeCell ref="D231:E231"/>
    <mergeCell ref="D232:E232"/>
    <mergeCell ref="D233:E233"/>
    <mergeCell ref="D222:E222"/>
    <mergeCell ref="D223:E223"/>
    <mergeCell ref="D224:E224"/>
    <mergeCell ref="D225:E225"/>
    <mergeCell ref="D226:E226"/>
    <mergeCell ref="D227:E227"/>
    <mergeCell ref="D240:E240"/>
    <mergeCell ref="D241:E241"/>
    <mergeCell ref="D242:E242"/>
    <mergeCell ref="D243:E243"/>
    <mergeCell ref="D244:E244"/>
    <mergeCell ref="D245:E245"/>
    <mergeCell ref="D234:E234"/>
    <mergeCell ref="D235:E235"/>
    <mergeCell ref="D236:E236"/>
    <mergeCell ref="D237:E237"/>
    <mergeCell ref="D238:E238"/>
    <mergeCell ref="D239:E239"/>
    <mergeCell ref="D252:E252"/>
    <mergeCell ref="D253:E253"/>
    <mergeCell ref="D254:E254"/>
    <mergeCell ref="D255:E255"/>
    <mergeCell ref="D256:E256"/>
    <mergeCell ref="D257:E257"/>
    <mergeCell ref="D246:E246"/>
    <mergeCell ref="D247:E247"/>
    <mergeCell ref="D248:E248"/>
    <mergeCell ref="D249:E249"/>
    <mergeCell ref="D250:E250"/>
    <mergeCell ref="D251:E251"/>
    <mergeCell ref="D264:E264"/>
    <mergeCell ref="D265:E265"/>
    <mergeCell ref="D266:E266"/>
    <mergeCell ref="D267:E267"/>
    <mergeCell ref="D268:E268"/>
    <mergeCell ref="D269:E269"/>
    <mergeCell ref="D258:E258"/>
    <mergeCell ref="D259:E259"/>
    <mergeCell ref="D260:E260"/>
    <mergeCell ref="D261:E261"/>
    <mergeCell ref="D262:E262"/>
    <mergeCell ref="D263:E263"/>
    <mergeCell ref="D276:E276"/>
    <mergeCell ref="D277:E277"/>
    <mergeCell ref="D278:E278"/>
    <mergeCell ref="D279:E279"/>
    <mergeCell ref="D280:E280"/>
    <mergeCell ref="D281:E281"/>
    <mergeCell ref="D270:E270"/>
    <mergeCell ref="D271:E271"/>
    <mergeCell ref="D272:E272"/>
    <mergeCell ref="D273:E273"/>
    <mergeCell ref="D274:E274"/>
    <mergeCell ref="D275:E275"/>
    <mergeCell ref="D288:E288"/>
    <mergeCell ref="D289:E289"/>
    <mergeCell ref="D290:E290"/>
    <mergeCell ref="D291:E291"/>
    <mergeCell ref="D292:E292"/>
    <mergeCell ref="D293:E293"/>
    <mergeCell ref="D282:E282"/>
    <mergeCell ref="D283:E283"/>
    <mergeCell ref="D284:E284"/>
    <mergeCell ref="D285:E285"/>
    <mergeCell ref="D286:E286"/>
    <mergeCell ref="D287:E287"/>
    <mergeCell ref="D300:E300"/>
    <mergeCell ref="D301:E301"/>
    <mergeCell ref="D302:E302"/>
    <mergeCell ref="D303:E303"/>
    <mergeCell ref="D304:E304"/>
    <mergeCell ref="D305:E305"/>
    <mergeCell ref="D294:E294"/>
    <mergeCell ref="D295:E295"/>
    <mergeCell ref="D296:E296"/>
    <mergeCell ref="D297:E297"/>
    <mergeCell ref="D298:E298"/>
    <mergeCell ref="D299:E299"/>
    <mergeCell ref="D314:E314"/>
    <mergeCell ref="D315:E315"/>
    <mergeCell ref="D316:E316"/>
    <mergeCell ref="D317:E317"/>
    <mergeCell ref="D306:E306"/>
    <mergeCell ref="D307:E307"/>
    <mergeCell ref="D308:E308"/>
    <mergeCell ref="D309:E309"/>
    <mergeCell ref="D310:E310"/>
    <mergeCell ref="D311:E311"/>
    <mergeCell ref="D336:E336"/>
    <mergeCell ref="D337:E337"/>
    <mergeCell ref="D338:E338"/>
    <mergeCell ref="D39:E39"/>
    <mergeCell ref="D330:E330"/>
    <mergeCell ref="D331:E331"/>
    <mergeCell ref="D332:E332"/>
    <mergeCell ref="D333:E333"/>
    <mergeCell ref="D334:E334"/>
    <mergeCell ref="D335:E335"/>
    <mergeCell ref="D324:E324"/>
    <mergeCell ref="D325:E325"/>
    <mergeCell ref="D326:E326"/>
    <mergeCell ref="D327:E327"/>
    <mergeCell ref="D328:E328"/>
    <mergeCell ref="D329:E329"/>
    <mergeCell ref="D318:E318"/>
    <mergeCell ref="D319:E319"/>
    <mergeCell ref="D320:E320"/>
    <mergeCell ref="D321:E321"/>
    <mergeCell ref="D322:E322"/>
    <mergeCell ref="D323:E323"/>
    <mergeCell ref="D312:E312"/>
    <mergeCell ref="D313:E313"/>
  </mergeCells>
  <phoneticPr fontId="43"/>
  <pageMargins left="0.75" right="0.75" top="1" bottom="1" header="0.51180555555555551" footer="0.51180555555555551"/>
  <pageSetup paperSize="9" firstPageNumber="4294963191"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D382"/>
  <sheetViews>
    <sheetView zoomScale="70" zoomScaleNormal="70" workbookViewId="0">
      <selection activeCell="C6" sqref="C6"/>
    </sheetView>
  </sheetViews>
  <sheetFormatPr defaultColWidth="9.625" defaultRowHeight="13.5"/>
  <cols>
    <col min="1" max="1" width="9.625" style="342" bestFit="1" customWidth="1"/>
    <col min="2" max="2" width="9.375" style="342" customWidth="1"/>
    <col min="3" max="3" width="7.125" style="347" customWidth="1"/>
    <col min="4" max="4" width="13.375" style="342" customWidth="1"/>
    <col min="5" max="5" width="10.875" style="342" customWidth="1"/>
    <col min="6" max="6" width="11.125" style="342" customWidth="1"/>
    <col min="7" max="7" width="9.75" style="342" bestFit="1" customWidth="1"/>
    <col min="8" max="13" width="11.125" style="342" customWidth="1"/>
    <col min="14" max="16" width="11.125" style="341" customWidth="1"/>
    <col min="17" max="18" width="11.125" style="342" customWidth="1"/>
    <col min="19" max="19" width="13.375" style="342" customWidth="1"/>
    <col min="20" max="24" width="11.125" style="342" customWidth="1"/>
    <col min="25" max="25" width="9.75" style="342" bestFit="1" customWidth="1"/>
    <col min="26" max="26" width="10" style="342" bestFit="1" customWidth="1"/>
    <col min="27" max="16384" width="9.625" style="342"/>
  </cols>
  <sheetData>
    <row r="1" spans="1:30" ht="14.25" thickBot="1">
      <c r="A1" s="441" t="s">
        <v>297</v>
      </c>
      <c r="B1" s="423"/>
      <c r="C1" s="338"/>
      <c r="D1" s="339"/>
      <c r="E1" s="339"/>
      <c r="F1" s="339"/>
      <c r="G1" s="339"/>
      <c r="H1" s="339"/>
      <c r="I1" s="340"/>
      <c r="J1" s="340"/>
      <c r="K1" s="340"/>
      <c r="L1" s="337"/>
      <c r="M1" s="339"/>
      <c r="N1" s="339"/>
      <c r="O1" s="339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41"/>
    </row>
    <row r="2" spans="1:30" ht="15" thickTop="1" thickBot="1">
      <c r="A2" s="337"/>
      <c r="B2" s="337"/>
      <c r="C2" s="338"/>
      <c r="D2" s="334" t="s">
        <v>261</v>
      </c>
      <c r="E2" s="429" t="s">
        <v>109</v>
      </c>
      <c r="F2" s="429" t="s">
        <v>112</v>
      </c>
      <c r="G2" s="473" t="s">
        <v>110</v>
      </c>
      <c r="H2" s="474" t="s">
        <v>111</v>
      </c>
      <c r="I2" s="474" t="s">
        <v>264</v>
      </c>
      <c r="J2" s="474" t="s">
        <v>113</v>
      </c>
      <c r="K2" s="474" t="s">
        <v>114</v>
      </c>
      <c r="L2" s="475" t="s">
        <v>115</v>
      </c>
      <c r="M2" s="337"/>
      <c r="N2" s="339"/>
      <c r="O2" s="339"/>
      <c r="Q2" s="353"/>
      <c r="R2" s="352" t="s">
        <v>116</v>
      </c>
      <c r="S2" s="352" t="s">
        <v>117</v>
      </c>
      <c r="T2" s="351" t="s">
        <v>118</v>
      </c>
      <c r="U2" s="351" t="s">
        <v>112</v>
      </c>
      <c r="V2" s="351" t="s">
        <v>286</v>
      </c>
      <c r="W2" s="351" t="s">
        <v>287</v>
      </c>
      <c r="X2" s="351" t="s">
        <v>119</v>
      </c>
      <c r="Y2" s="351" t="s">
        <v>120</v>
      </c>
      <c r="Z2" s="351" t="s">
        <v>121</v>
      </c>
      <c r="AA2" s="352"/>
      <c r="AB2" s="352"/>
      <c r="AC2" s="341"/>
    </row>
    <row r="3" spans="1:30" ht="15" thickTop="1" thickBot="1">
      <c r="A3" s="337"/>
      <c r="B3" s="337"/>
      <c r="C3" s="338"/>
      <c r="D3" s="428"/>
      <c r="E3" s="335">
        <f>IF(I36=0,0,Z3)</f>
        <v>0</v>
      </c>
      <c r="F3" s="336">
        <f>IF(B381=0,0,U3)</f>
        <v>0</v>
      </c>
      <c r="G3" s="476">
        <f>IF(G36=0,0,S3)</f>
        <v>0</v>
      </c>
      <c r="H3" s="477">
        <f>IF(H36=0,0,T3)</f>
        <v>0</v>
      </c>
      <c r="I3" s="478">
        <f>IF(J36=0,0,V3)</f>
        <v>0</v>
      </c>
      <c r="J3" s="478">
        <f>IF(K36=0,0,W3)</f>
        <v>0</v>
      </c>
      <c r="K3" s="478">
        <f>IF(L36=0,0,X3)</f>
        <v>0</v>
      </c>
      <c r="L3" s="479">
        <f>IF(M36=0,0,Y3)</f>
        <v>0</v>
      </c>
      <c r="M3" s="337"/>
      <c r="N3" s="339"/>
      <c r="O3" s="339"/>
      <c r="Q3" s="352"/>
      <c r="R3" s="352" t="s">
        <v>122</v>
      </c>
      <c r="S3" s="352" t="e">
        <f>G36/B381</f>
        <v>#DIV/0!</v>
      </c>
      <c r="T3" s="352" t="e">
        <f>H36/B381</f>
        <v>#DIV/0!</v>
      </c>
      <c r="U3" s="352" t="e">
        <f>S3/T3</f>
        <v>#DIV/0!</v>
      </c>
      <c r="V3" s="352" t="e">
        <f>J36/B381</f>
        <v>#DIV/0!</v>
      </c>
      <c r="W3" s="352" t="e">
        <f>K36/B381</f>
        <v>#DIV/0!</v>
      </c>
      <c r="X3" s="352" t="e">
        <f>L36/B381</f>
        <v>#DIV/0!</v>
      </c>
      <c r="Y3" s="352" t="e">
        <f>M36/B381</f>
        <v>#DIV/0!</v>
      </c>
      <c r="Z3" s="352" t="e">
        <f>I36/E36</f>
        <v>#DIV/0!</v>
      </c>
      <c r="AA3" s="352"/>
      <c r="AB3" s="352"/>
      <c r="AC3" s="341"/>
    </row>
    <row r="4" spans="1:30" ht="14.25" thickBot="1">
      <c r="A4" s="440" t="s">
        <v>123</v>
      </c>
      <c r="B4" s="337"/>
      <c r="C4" s="338"/>
      <c r="D4" s="339"/>
      <c r="E4" s="339"/>
      <c r="F4" s="345"/>
      <c r="G4" s="339"/>
      <c r="H4" s="339"/>
      <c r="I4" s="339"/>
      <c r="J4" s="339"/>
      <c r="K4" s="339"/>
      <c r="L4" s="337"/>
      <c r="M4" s="339"/>
      <c r="N4" s="339"/>
      <c r="O4" s="339"/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41"/>
    </row>
    <row r="5" spans="1:30" ht="15" customHeight="1" thickTop="1" thickBot="1">
      <c r="A5" s="572" t="s">
        <v>294</v>
      </c>
      <c r="B5" s="572"/>
      <c r="C5" s="402" t="s">
        <v>126</v>
      </c>
      <c r="D5" s="403" t="s">
        <v>124</v>
      </c>
      <c r="E5" s="403" t="s">
        <v>262</v>
      </c>
      <c r="F5" s="403" t="s">
        <v>127</v>
      </c>
      <c r="G5" s="404" t="s">
        <v>128</v>
      </c>
      <c r="H5" s="405" t="s">
        <v>129</v>
      </c>
      <c r="I5" s="406" t="s">
        <v>121</v>
      </c>
      <c r="J5" s="405" t="s">
        <v>130</v>
      </c>
      <c r="K5" s="405" t="s">
        <v>131</v>
      </c>
      <c r="L5" s="405" t="s">
        <v>132</v>
      </c>
      <c r="M5" s="407" t="s">
        <v>133</v>
      </c>
      <c r="N5" s="339"/>
      <c r="O5" s="339"/>
      <c r="Q5" s="352"/>
      <c r="R5" s="352"/>
      <c r="S5" s="352"/>
      <c r="T5" s="352"/>
      <c r="U5" s="352"/>
      <c r="V5" s="352"/>
      <c r="W5" s="352"/>
      <c r="X5" s="352"/>
      <c r="Y5" s="352"/>
      <c r="Z5" s="352"/>
      <c r="AA5" s="352"/>
      <c r="AB5" s="352"/>
      <c r="AC5" s="341"/>
    </row>
    <row r="6" spans="1:30" ht="14.25" thickTop="1">
      <c r="A6" s="572"/>
      <c r="B6" s="572"/>
      <c r="C6" s="408"/>
      <c r="D6" s="409">
        <f t="shared" ref="D6:D35" si="0">S13</f>
        <v>0</v>
      </c>
      <c r="E6" s="410"/>
      <c r="F6" s="411"/>
      <c r="G6" s="412">
        <f t="shared" ref="G6:G35" si="1">U13*E6*(100-F6)/100/100</f>
        <v>0</v>
      </c>
      <c r="H6" s="413">
        <f t="shared" ref="H6:H35" si="2">V13*E6*(100-F6)/100/100</f>
        <v>0</v>
      </c>
      <c r="I6" s="413">
        <f t="shared" ref="I6:I35" si="3">E6*F6/100</f>
        <v>0</v>
      </c>
      <c r="J6" s="413">
        <f t="shared" ref="J6:J35" si="4">X13*E6*(100-F6)/100/100</f>
        <v>0</v>
      </c>
      <c r="K6" s="413">
        <f t="shared" ref="K6:K35" si="5">Y13*E6*(100-F6)/100/100</f>
        <v>0</v>
      </c>
      <c r="L6" s="413">
        <f t="shared" ref="L6:L35" si="6">Z13*E6*(100-F6)/100/100</f>
        <v>0</v>
      </c>
      <c r="M6" s="414">
        <f t="shared" ref="M6:M35" si="7">AA13*E6*(100-F6)/100/100</f>
        <v>0</v>
      </c>
      <c r="N6" s="339"/>
      <c r="O6" s="339"/>
      <c r="Q6" s="352"/>
      <c r="R6" s="352"/>
      <c r="S6" s="352"/>
      <c r="T6" s="352"/>
      <c r="U6" s="352"/>
      <c r="V6" s="352"/>
      <c r="W6" s="352"/>
      <c r="X6" s="352"/>
      <c r="Y6" s="352"/>
      <c r="Z6" s="352"/>
      <c r="AA6" s="352"/>
      <c r="AB6" s="352"/>
      <c r="AC6" s="341"/>
    </row>
    <row r="7" spans="1:30">
      <c r="A7" s="572"/>
      <c r="B7" s="572"/>
      <c r="C7" s="415"/>
      <c r="D7" s="409">
        <f t="shared" si="0"/>
        <v>0</v>
      </c>
      <c r="E7" s="416"/>
      <c r="F7" s="417"/>
      <c r="G7" s="412">
        <f t="shared" si="1"/>
        <v>0</v>
      </c>
      <c r="H7" s="413">
        <f t="shared" si="2"/>
        <v>0</v>
      </c>
      <c r="I7" s="413">
        <f t="shared" si="3"/>
        <v>0</v>
      </c>
      <c r="J7" s="413">
        <f t="shared" si="4"/>
        <v>0</v>
      </c>
      <c r="K7" s="413">
        <f t="shared" si="5"/>
        <v>0</v>
      </c>
      <c r="L7" s="413">
        <f t="shared" si="6"/>
        <v>0</v>
      </c>
      <c r="M7" s="414">
        <f t="shared" si="7"/>
        <v>0</v>
      </c>
      <c r="N7" s="339"/>
      <c r="O7" s="339"/>
      <c r="Q7" s="352"/>
      <c r="R7" s="352"/>
      <c r="S7" s="352"/>
      <c r="T7" s="352"/>
      <c r="U7" s="352"/>
      <c r="V7" s="352"/>
      <c r="W7" s="352"/>
      <c r="X7" s="352"/>
      <c r="Y7" s="352"/>
      <c r="Z7" s="352"/>
      <c r="AA7" s="352"/>
      <c r="AB7" s="352"/>
      <c r="AC7" s="341"/>
    </row>
    <row r="8" spans="1:30">
      <c r="A8" s="572"/>
      <c r="B8" s="572"/>
      <c r="C8" s="415"/>
      <c r="D8" s="409">
        <f t="shared" si="0"/>
        <v>0</v>
      </c>
      <c r="E8" s="416"/>
      <c r="F8" s="417"/>
      <c r="G8" s="412">
        <f t="shared" si="1"/>
        <v>0</v>
      </c>
      <c r="H8" s="413">
        <f t="shared" si="2"/>
        <v>0</v>
      </c>
      <c r="I8" s="413">
        <f t="shared" si="3"/>
        <v>0</v>
      </c>
      <c r="J8" s="413">
        <f t="shared" si="4"/>
        <v>0</v>
      </c>
      <c r="K8" s="413">
        <f t="shared" si="5"/>
        <v>0</v>
      </c>
      <c r="L8" s="413">
        <f t="shared" si="6"/>
        <v>0</v>
      </c>
      <c r="M8" s="414">
        <f t="shared" si="7"/>
        <v>0</v>
      </c>
      <c r="N8" s="339"/>
      <c r="O8" s="339"/>
      <c r="Q8" s="352"/>
      <c r="R8" s="352"/>
      <c r="S8" s="352"/>
      <c r="T8" s="352"/>
      <c r="U8" s="352"/>
      <c r="V8" s="352"/>
      <c r="W8" s="352"/>
      <c r="X8" s="352"/>
      <c r="Y8" s="352"/>
      <c r="Z8" s="352"/>
      <c r="AA8" s="352"/>
      <c r="AB8" s="352"/>
      <c r="AC8" s="341"/>
    </row>
    <row r="9" spans="1:30">
      <c r="A9" s="572"/>
      <c r="B9" s="572"/>
      <c r="C9" s="415"/>
      <c r="D9" s="409">
        <f t="shared" si="0"/>
        <v>0</v>
      </c>
      <c r="E9" s="416"/>
      <c r="F9" s="417"/>
      <c r="G9" s="412">
        <f t="shared" si="1"/>
        <v>0</v>
      </c>
      <c r="H9" s="413">
        <f t="shared" si="2"/>
        <v>0</v>
      </c>
      <c r="I9" s="413">
        <f t="shared" si="3"/>
        <v>0</v>
      </c>
      <c r="J9" s="413">
        <f t="shared" si="4"/>
        <v>0</v>
      </c>
      <c r="K9" s="413">
        <f t="shared" si="5"/>
        <v>0</v>
      </c>
      <c r="L9" s="413">
        <f t="shared" si="6"/>
        <v>0</v>
      </c>
      <c r="M9" s="414">
        <f t="shared" si="7"/>
        <v>0</v>
      </c>
      <c r="N9" s="339"/>
      <c r="O9" s="339"/>
      <c r="Q9" s="352"/>
      <c r="R9" s="352"/>
      <c r="S9" s="352"/>
      <c r="T9" s="352"/>
      <c r="U9" s="352"/>
      <c r="V9" s="352"/>
      <c r="W9" s="352"/>
      <c r="X9" s="352"/>
      <c r="Y9" s="352"/>
      <c r="Z9" s="352"/>
      <c r="AA9" s="352"/>
      <c r="AB9" s="352"/>
      <c r="AC9" s="341"/>
    </row>
    <row r="10" spans="1:30">
      <c r="A10" s="573" t="s">
        <v>263</v>
      </c>
      <c r="B10" s="574"/>
      <c r="C10" s="415"/>
      <c r="D10" s="409">
        <f t="shared" si="0"/>
        <v>0</v>
      </c>
      <c r="E10" s="416"/>
      <c r="F10" s="417"/>
      <c r="G10" s="412">
        <f t="shared" si="1"/>
        <v>0</v>
      </c>
      <c r="H10" s="413">
        <f t="shared" si="2"/>
        <v>0</v>
      </c>
      <c r="I10" s="413">
        <f t="shared" si="3"/>
        <v>0</v>
      </c>
      <c r="J10" s="413">
        <f t="shared" si="4"/>
        <v>0</v>
      </c>
      <c r="K10" s="413">
        <f t="shared" si="5"/>
        <v>0</v>
      </c>
      <c r="L10" s="413">
        <f t="shared" si="6"/>
        <v>0</v>
      </c>
      <c r="M10" s="414">
        <f t="shared" si="7"/>
        <v>0</v>
      </c>
      <c r="N10" s="339"/>
      <c r="O10" s="339"/>
      <c r="Q10" s="352"/>
      <c r="R10" s="352"/>
      <c r="S10" s="352"/>
      <c r="T10" s="352"/>
      <c r="U10" s="352"/>
      <c r="V10" s="352"/>
      <c r="W10" s="352"/>
      <c r="X10" s="352"/>
      <c r="Y10" s="352"/>
      <c r="Z10" s="352"/>
      <c r="AA10" s="352"/>
      <c r="AB10" s="352"/>
      <c r="AC10" s="341"/>
    </row>
    <row r="11" spans="1:30">
      <c r="A11" s="574"/>
      <c r="B11" s="574"/>
      <c r="C11" s="415"/>
      <c r="D11" s="409">
        <f t="shared" si="0"/>
        <v>0</v>
      </c>
      <c r="E11" s="416"/>
      <c r="F11" s="417"/>
      <c r="G11" s="412">
        <f t="shared" si="1"/>
        <v>0</v>
      </c>
      <c r="H11" s="413">
        <f t="shared" si="2"/>
        <v>0</v>
      </c>
      <c r="I11" s="413">
        <f t="shared" si="3"/>
        <v>0</v>
      </c>
      <c r="J11" s="413">
        <f t="shared" si="4"/>
        <v>0</v>
      </c>
      <c r="K11" s="413">
        <f t="shared" si="5"/>
        <v>0</v>
      </c>
      <c r="L11" s="413">
        <f t="shared" si="6"/>
        <v>0</v>
      </c>
      <c r="M11" s="414">
        <f t="shared" si="7"/>
        <v>0</v>
      </c>
      <c r="N11" s="339"/>
      <c r="O11" s="339"/>
      <c r="Q11" s="352"/>
      <c r="R11" s="352"/>
      <c r="S11" s="352"/>
      <c r="T11" s="352"/>
      <c r="U11" s="352"/>
      <c r="V11" s="352"/>
      <c r="W11" s="352"/>
      <c r="X11" s="352"/>
      <c r="Y11" s="352"/>
      <c r="Z11" s="352"/>
      <c r="AA11" s="352"/>
      <c r="AB11" s="352"/>
      <c r="AC11" s="341"/>
      <c r="AD11" s="341"/>
    </row>
    <row r="12" spans="1:30">
      <c r="A12" s="574"/>
      <c r="B12" s="574"/>
      <c r="C12" s="415"/>
      <c r="D12" s="409">
        <f t="shared" si="0"/>
        <v>0</v>
      </c>
      <c r="E12" s="416"/>
      <c r="F12" s="417"/>
      <c r="G12" s="412">
        <f t="shared" si="1"/>
        <v>0</v>
      </c>
      <c r="H12" s="413">
        <f t="shared" si="2"/>
        <v>0</v>
      </c>
      <c r="I12" s="413">
        <f t="shared" si="3"/>
        <v>0</v>
      </c>
      <c r="J12" s="413">
        <f t="shared" si="4"/>
        <v>0</v>
      </c>
      <c r="K12" s="413">
        <f t="shared" si="5"/>
        <v>0</v>
      </c>
      <c r="L12" s="413">
        <f t="shared" si="6"/>
        <v>0</v>
      </c>
      <c r="M12" s="414">
        <f t="shared" si="7"/>
        <v>0</v>
      </c>
      <c r="N12" s="339"/>
      <c r="O12" s="339"/>
      <c r="Q12" s="352"/>
      <c r="R12" s="352"/>
      <c r="S12" s="352" t="s">
        <v>116</v>
      </c>
      <c r="T12" s="352"/>
      <c r="U12" s="354" t="s">
        <v>134</v>
      </c>
      <c r="V12" s="351" t="s">
        <v>135</v>
      </c>
      <c r="W12" s="352" t="s">
        <v>121</v>
      </c>
      <c r="X12" s="352" t="s">
        <v>288</v>
      </c>
      <c r="Y12" s="352" t="s">
        <v>289</v>
      </c>
      <c r="Z12" s="352" t="s">
        <v>136</v>
      </c>
      <c r="AA12" s="352" t="s">
        <v>137</v>
      </c>
      <c r="AB12" s="352"/>
      <c r="AC12" s="341"/>
      <c r="AD12" s="341"/>
    </row>
    <row r="13" spans="1:30">
      <c r="A13" s="574"/>
      <c r="B13" s="574"/>
      <c r="C13" s="415"/>
      <c r="D13" s="409">
        <f t="shared" si="0"/>
        <v>0</v>
      </c>
      <c r="E13" s="416"/>
      <c r="F13" s="417"/>
      <c r="G13" s="412">
        <f t="shared" si="1"/>
        <v>0</v>
      </c>
      <c r="H13" s="413">
        <f t="shared" si="2"/>
        <v>0</v>
      </c>
      <c r="I13" s="413">
        <f t="shared" si="3"/>
        <v>0</v>
      </c>
      <c r="J13" s="413">
        <f t="shared" si="4"/>
        <v>0</v>
      </c>
      <c r="K13" s="413">
        <f t="shared" si="5"/>
        <v>0</v>
      </c>
      <c r="L13" s="413">
        <f t="shared" si="6"/>
        <v>0</v>
      </c>
      <c r="M13" s="414">
        <f t="shared" si="7"/>
        <v>0</v>
      </c>
      <c r="N13" s="339"/>
      <c r="O13" s="339"/>
      <c r="Q13" s="352"/>
      <c r="R13" s="352">
        <f t="shared" ref="R13:R42" si="8">C6</f>
        <v>0</v>
      </c>
      <c r="S13" s="352">
        <f t="shared" ref="S13:S42" si="9">IF(R13=0,0,INDEX($C$39:$M$338,(R13)+1,2))</f>
        <v>0</v>
      </c>
      <c r="T13" s="352">
        <f t="shared" ref="T13:T42" si="10">IF(R13=0,0,INDEX($C$39:$M$338,(R13)+1,3))</f>
        <v>0</v>
      </c>
      <c r="U13" s="352">
        <f t="shared" ref="U13:U42" si="11">IF(R13=0,0,INDEX($C$39:$M$338,(R13)+1,5))</f>
        <v>0</v>
      </c>
      <c r="V13" s="352">
        <f t="shared" ref="V13:V42" si="12">IF(R13=0,0,INDEX($C$39:$M$338,(R13)+1,6))</f>
        <v>0</v>
      </c>
      <c r="W13" s="352">
        <f t="shared" ref="W13:W42" si="13">IF(R13=0,0,INDEX($C$39:$M$338,(R13)+1,7))</f>
        <v>0</v>
      </c>
      <c r="X13" s="352">
        <f t="shared" ref="X13:X42" si="14">IF(R13=0,0,INDEX($C$39:$M$338,(R13)+1,8))</f>
        <v>0</v>
      </c>
      <c r="Y13" s="352">
        <f t="shared" ref="Y13:Y42" si="15">IF(R13=0,0,INDEX($C$39:$M$338,(R13)+1,9))</f>
        <v>0</v>
      </c>
      <c r="Z13" s="352">
        <f t="shared" ref="Z13:Z42" si="16">IF(R13=0,0,INDEX($C$39:$M$338,(R13)+1,10))</f>
        <v>0</v>
      </c>
      <c r="AA13" s="352">
        <f t="shared" ref="AA13:AA42" si="17">IF(R13=0,0,INDEX($C$39:$M$338,(R13)+1,11))</f>
        <v>0</v>
      </c>
      <c r="AB13" s="352"/>
      <c r="AC13" s="341"/>
      <c r="AD13" s="341"/>
    </row>
    <row r="14" spans="1:30">
      <c r="A14" s="575"/>
      <c r="B14" s="575"/>
      <c r="C14" s="415"/>
      <c r="D14" s="409">
        <f t="shared" si="0"/>
        <v>0</v>
      </c>
      <c r="E14" s="416"/>
      <c r="F14" s="417"/>
      <c r="G14" s="412">
        <f t="shared" si="1"/>
        <v>0</v>
      </c>
      <c r="H14" s="413">
        <f t="shared" si="2"/>
        <v>0</v>
      </c>
      <c r="I14" s="413">
        <f t="shared" si="3"/>
        <v>0</v>
      </c>
      <c r="J14" s="413">
        <f t="shared" si="4"/>
        <v>0</v>
      </c>
      <c r="K14" s="413">
        <f t="shared" si="5"/>
        <v>0</v>
      </c>
      <c r="L14" s="413">
        <f t="shared" si="6"/>
        <v>0</v>
      </c>
      <c r="M14" s="414">
        <f t="shared" si="7"/>
        <v>0</v>
      </c>
      <c r="N14" s="339"/>
      <c r="O14" s="339"/>
      <c r="Q14" s="352"/>
      <c r="R14" s="352">
        <f t="shared" si="8"/>
        <v>0</v>
      </c>
      <c r="S14" s="352">
        <f t="shared" si="9"/>
        <v>0</v>
      </c>
      <c r="T14" s="352">
        <f t="shared" si="10"/>
        <v>0</v>
      </c>
      <c r="U14" s="352">
        <f t="shared" si="11"/>
        <v>0</v>
      </c>
      <c r="V14" s="352">
        <f t="shared" si="12"/>
        <v>0</v>
      </c>
      <c r="W14" s="352">
        <f t="shared" si="13"/>
        <v>0</v>
      </c>
      <c r="X14" s="352">
        <f t="shared" si="14"/>
        <v>0</v>
      </c>
      <c r="Y14" s="352">
        <f t="shared" si="15"/>
        <v>0</v>
      </c>
      <c r="Z14" s="352">
        <f t="shared" si="16"/>
        <v>0</v>
      </c>
      <c r="AA14" s="352">
        <f t="shared" si="17"/>
        <v>0</v>
      </c>
      <c r="AB14" s="352"/>
      <c r="AC14" s="341"/>
      <c r="AD14" s="341"/>
    </row>
    <row r="15" spans="1:30" ht="15" customHeight="1">
      <c r="A15" s="576" t="s">
        <v>296</v>
      </c>
      <c r="B15" s="577"/>
      <c r="C15" s="415"/>
      <c r="D15" s="409">
        <f t="shared" si="0"/>
        <v>0</v>
      </c>
      <c r="E15" s="416"/>
      <c r="F15" s="417"/>
      <c r="G15" s="412">
        <f t="shared" si="1"/>
        <v>0</v>
      </c>
      <c r="H15" s="413">
        <f t="shared" si="2"/>
        <v>0</v>
      </c>
      <c r="I15" s="413">
        <f t="shared" si="3"/>
        <v>0</v>
      </c>
      <c r="J15" s="413">
        <f t="shared" si="4"/>
        <v>0</v>
      </c>
      <c r="K15" s="413">
        <f t="shared" si="5"/>
        <v>0</v>
      </c>
      <c r="L15" s="413">
        <f t="shared" si="6"/>
        <v>0</v>
      </c>
      <c r="M15" s="414">
        <f t="shared" si="7"/>
        <v>0</v>
      </c>
      <c r="N15" s="339"/>
      <c r="O15" s="339"/>
      <c r="Q15" s="352"/>
      <c r="R15" s="352">
        <f t="shared" si="8"/>
        <v>0</v>
      </c>
      <c r="S15" s="352">
        <f t="shared" si="9"/>
        <v>0</v>
      </c>
      <c r="T15" s="352">
        <f t="shared" si="10"/>
        <v>0</v>
      </c>
      <c r="U15" s="352">
        <f t="shared" si="11"/>
        <v>0</v>
      </c>
      <c r="V15" s="352">
        <f t="shared" si="12"/>
        <v>0</v>
      </c>
      <c r="W15" s="352">
        <f t="shared" si="13"/>
        <v>0</v>
      </c>
      <c r="X15" s="352">
        <f t="shared" si="14"/>
        <v>0</v>
      </c>
      <c r="Y15" s="352">
        <f t="shared" si="15"/>
        <v>0</v>
      </c>
      <c r="Z15" s="352">
        <f t="shared" si="16"/>
        <v>0</v>
      </c>
      <c r="AA15" s="352">
        <f t="shared" si="17"/>
        <v>0</v>
      </c>
      <c r="AB15" s="352"/>
      <c r="AC15" s="341"/>
      <c r="AD15" s="341"/>
    </row>
    <row r="16" spans="1:30">
      <c r="A16" s="576"/>
      <c r="B16" s="577"/>
      <c r="C16" s="415"/>
      <c r="D16" s="409">
        <f t="shared" si="0"/>
        <v>0</v>
      </c>
      <c r="E16" s="416"/>
      <c r="F16" s="417"/>
      <c r="G16" s="412">
        <f t="shared" si="1"/>
        <v>0</v>
      </c>
      <c r="H16" s="413">
        <f t="shared" si="2"/>
        <v>0</v>
      </c>
      <c r="I16" s="413">
        <f t="shared" si="3"/>
        <v>0</v>
      </c>
      <c r="J16" s="413">
        <f t="shared" si="4"/>
        <v>0</v>
      </c>
      <c r="K16" s="413">
        <f t="shared" si="5"/>
        <v>0</v>
      </c>
      <c r="L16" s="413">
        <f t="shared" si="6"/>
        <v>0</v>
      </c>
      <c r="M16" s="414">
        <f t="shared" si="7"/>
        <v>0</v>
      </c>
      <c r="N16" s="339"/>
      <c r="O16" s="339"/>
      <c r="Q16" s="352"/>
      <c r="R16" s="352">
        <f t="shared" si="8"/>
        <v>0</v>
      </c>
      <c r="S16" s="352">
        <f t="shared" si="9"/>
        <v>0</v>
      </c>
      <c r="T16" s="352">
        <f t="shared" si="10"/>
        <v>0</v>
      </c>
      <c r="U16" s="352">
        <f t="shared" si="11"/>
        <v>0</v>
      </c>
      <c r="V16" s="352">
        <f t="shared" si="12"/>
        <v>0</v>
      </c>
      <c r="W16" s="352">
        <f t="shared" si="13"/>
        <v>0</v>
      </c>
      <c r="X16" s="352">
        <f t="shared" si="14"/>
        <v>0</v>
      </c>
      <c r="Y16" s="352">
        <f t="shared" si="15"/>
        <v>0</v>
      </c>
      <c r="Z16" s="352">
        <f t="shared" si="16"/>
        <v>0</v>
      </c>
      <c r="AA16" s="352">
        <f t="shared" si="17"/>
        <v>0</v>
      </c>
      <c r="AB16" s="352"/>
      <c r="AC16" s="341"/>
      <c r="AD16" s="341"/>
    </row>
    <row r="17" spans="1:30">
      <c r="A17" s="576"/>
      <c r="B17" s="577"/>
      <c r="C17" s="415"/>
      <c r="D17" s="409">
        <f t="shared" si="0"/>
        <v>0</v>
      </c>
      <c r="E17" s="416"/>
      <c r="F17" s="417"/>
      <c r="G17" s="412">
        <f t="shared" si="1"/>
        <v>0</v>
      </c>
      <c r="H17" s="413">
        <f t="shared" si="2"/>
        <v>0</v>
      </c>
      <c r="I17" s="413">
        <f t="shared" si="3"/>
        <v>0</v>
      </c>
      <c r="J17" s="413">
        <f t="shared" si="4"/>
        <v>0</v>
      </c>
      <c r="K17" s="413">
        <f t="shared" si="5"/>
        <v>0</v>
      </c>
      <c r="L17" s="413">
        <f t="shared" si="6"/>
        <v>0</v>
      </c>
      <c r="M17" s="414">
        <f t="shared" si="7"/>
        <v>0</v>
      </c>
      <c r="N17" s="339"/>
      <c r="O17" s="339"/>
      <c r="Q17" s="352"/>
      <c r="R17" s="352">
        <f t="shared" si="8"/>
        <v>0</v>
      </c>
      <c r="S17" s="352">
        <f t="shared" si="9"/>
        <v>0</v>
      </c>
      <c r="T17" s="352">
        <f t="shared" si="10"/>
        <v>0</v>
      </c>
      <c r="U17" s="352">
        <f t="shared" si="11"/>
        <v>0</v>
      </c>
      <c r="V17" s="352">
        <f t="shared" si="12"/>
        <v>0</v>
      </c>
      <c r="W17" s="352">
        <f t="shared" si="13"/>
        <v>0</v>
      </c>
      <c r="X17" s="352">
        <f t="shared" si="14"/>
        <v>0</v>
      </c>
      <c r="Y17" s="352">
        <f t="shared" si="15"/>
        <v>0</v>
      </c>
      <c r="Z17" s="352">
        <f t="shared" si="16"/>
        <v>0</v>
      </c>
      <c r="AA17" s="352">
        <f t="shared" si="17"/>
        <v>0</v>
      </c>
      <c r="AB17" s="352"/>
      <c r="AC17" s="341"/>
      <c r="AD17" s="341"/>
    </row>
    <row r="18" spans="1:30">
      <c r="A18" s="576"/>
      <c r="B18" s="577"/>
      <c r="C18" s="415"/>
      <c r="D18" s="409">
        <f t="shared" si="0"/>
        <v>0</v>
      </c>
      <c r="E18" s="416"/>
      <c r="F18" s="417"/>
      <c r="G18" s="412">
        <f t="shared" si="1"/>
        <v>0</v>
      </c>
      <c r="H18" s="413">
        <f t="shared" si="2"/>
        <v>0</v>
      </c>
      <c r="I18" s="413">
        <f t="shared" si="3"/>
        <v>0</v>
      </c>
      <c r="J18" s="413">
        <f t="shared" si="4"/>
        <v>0</v>
      </c>
      <c r="K18" s="413">
        <f t="shared" si="5"/>
        <v>0</v>
      </c>
      <c r="L18" s="413">
        <f t="shared" si="6"/>
        <v>0</v>
      </c>
      <c r="M18" s="414">
        <f t="shared" si="7"/>
        <v>0</v>
      </c>
      <c r="N18" s="339"/>
      <c r="O18" s="339"/>
      <c r="Q18" s="352"/>
      <c r="R18" s="352">
        <f t="shared" si="8"/>
        <v>0</v>
      </c>
      <c r="S18" s="352">
        <f t="shared" si="9"/>
        <v>0</v>
      </c>
      <c r="T18" s="352">
        <f t="shared" si="10"/>
        <v>0</v>
      </c>
      <c r="U18" s="352">
        <f t="shared" si="11"/>
        <v>0</v>
      </c>
      <c r="V18" s="352">
        <f t="shared" si="12"/>
        <v>0</v>
      </c>
      <c r="W18" s="352">
        <f t="shared" si="13"/>
        <v>0</v>
      </c>
      <c r="X18" s="352">
        <f t="shared" si="14"/>
        <v>0</v>
      </c>
      <c r="Y18" s="352">
        <f t="shared" si="15"/>
        <v>0</v>
      </c>
      <c r="Z18" s="352">
        <f t="shared" si="16"/>
        <v>0</v>
      </c>
      <c r="AA18" s="352">
        <f t="shared" si="17"/>
        <v>0</v>
      </c>
      <c r="AB18" s="352"/>
      <c r="AC18" s="341"/>
      <c r="AD18" s="341"/>
    </row>
    <row r="19" spans="1:30" ht="13.5" customHeight="1">
      <c r="A19" s="578" t="s">
        <v>295</v>
      </c>
      <c r="B19" s="579"/>
      <c r="C19" s="415"/>
      <c r="D19" s="409">
        <f t="shared" si="0"/>
        <v>0</v>
      </c>
      <c r="E19" s="416"/>
      <c r="F19" s="417"/>
      <c r="G19" s="412">
        <f t="shared" si="1"/>
        <v>0</v>
      </c>
      <c r="H19" s="413">
        <f t="shared" si="2"/>
        <v>0</v>
      </c>
      <c r="I19" s="413">
        <f t="shared" si="3"/>
        <v>0</v>
      </c>
      <c r="J19" s="413">
        <f t="shared" si="4"/>
        <v>0</v>
      </c>
      <c r="K19" s="413">
        <f t="shared" si="5"/>
        <v>0</v>
      </c>
      <c r="L19" s="413">
        <f t="shared" si="6"/>
        <v>0</v>
      </c>
      <c r="M19" s="414">
        <f t="shared" si="7"/>
        <v>0</v>
      </c>
      <c r="N19" s="339"/>
      <c r="O19" s="339"/>
      <c r="Q19" s="352"/>
      <c r="R19" s="352">
        <f t="shared" si="8"/>
        <v>0</v>
      </c>
      <c r="S19" s="352">
        <f t="shared" si="9"/>
        <v>0</v>
      </c>
      <c r="T19" s="352">
        <f t="shared" si="10"/>
        <v>0</v>
      </c>
      <c r="U19" s="352">
        <f t="shared" si="11"/>
        <v>0</v>
      </c>
      <c r="V19" s="352">
        <f t="shared" si="12"/>
        <v>0</v>
      </c>
      <c r="W19" s="352">
        <f t="shared" si="13"/>
        <v>0</v>
      </c>
      <c r="X19" s="352">
        <f t="shared" si="14"/>
        <v>0</v>
      </c>
      <c r="Y19" s="352">
        <f t="shared" si="15"/>
        <v>0</v>
      </c>
      <c r="Z19" s="352">
        <f t="shared" si="16"/>
        <v>0</v>
      </c>
      <c r="AA19" s="352">
        <f t="shared" si="17"/>
        <v>0</v>
      </c>
      <c r="AB19" s="352"/>
      <c r="AC19" s="341"/>
      <c r="AD19" s="341"/>
    </row>
    <row r="20" spans="1:30">
      <c r="A20" s="578"/>
      <c r="B20" s="579"/>
      <c r="C20" s="415"/>
      <c r="D20" s="409">
        <f t="shared" si="0"/>
        <v>0</v>
      </c>
      <c r="E20" s="416"/>
      <c r="F20" s="417"/>
      <c r="G20" s="412">
        <f t="shared" si="1"/>
        <v>0</v>
      </c>
      <c r="H20" s="413">
        <f t="shared" si="2"/>
        <v>0</v>
      </c>
      <c r="I20" s="413">
        <f t="shared" si="3"/>
        <v>0</v>
      </c>
      <c r="J20" s="413">
        <f t="shared" si="4"/>
        <v>0</v>
      </c>
      <c r="K20" s="413">
        <f t="shared" si="5"/>
        <v>0</v>
      </c>
      <c r="L20" s="413">
        <f t="shared" si="6"/>
        <v>0</v>
      </c>
      <c r="M20" s="414">
        <f t="shared" si="7"/>
        <v>0</v>
      </c>
      <c r="N20" s="339"/>
      <c r="O20" s="339"/>
      <c r="Q20" s="352"/>
      <c r="R20" s="352">
        <f t="shared" si="8"/>
        <v>0</v>
      </c>
      <c r="S20" s="352">
        <f t="shared" si="9"/>
        <v>0</v>
      </c>
      <c r="T20" s="352">
        <f t="shared" si="10"/>
        <v>0</v>
      </c>
      <c r="U20" s="352">
        <f t="shared" si="11"/>
        <v>0</v>
      </c>
      <c r="V20" s="352">
        <f t="shared" si="12"/>
        <v>0</v>
      </c>
      <c r="W20" s="352">
        <f t="shared" si="13"/>
        <v>0</v>
      </c>
      <c r="X20" s="352">
        <f t="shared" si="14"/>
        <v>0</v>
      </c>
      <c r="Y20" s="352">
        <f t="shared" si="15"/>
        <v>0</v>
      </c>
      <c r="Z20" s="352">
        <f t="shared" si="16"/>
        <v>0</v>
      </c>
      <c r="AA20" s="352">
        <f t="shared" si="17"/>
        <v>0</v>
      </c>
      <c r="AB20" s="352"/>
      <c r="AC20" s="341"/>
      <c r="AD20" s="341"/>
    </row>
    <row r="21" spans="1:30">
      <c r="A21" s="578"/>
      <c r="B21" s="579"/>
      <c r="C21" s="415"/>
      <c r="D21" s="409">
        <f t="shared" si="0"/>
        <v>0</v>
      </c>
      <c r="E21" s="416"/>
      <c r="F21" s="417"/>
      <c r="G21" s="412">
        <f t="shared" si="1"/>
        <v>0</v>
      </c>
      <c r="H21" s="413">
        <f t="shared" si="2"/>
        <v>0</v>
      </c>
      <c r="I21" s="413">
        <f t="shared" si="3"/>
        <v>0</v>
      </c>
      <c r="J21" s="413">
        <f t="shared" si="4"/>
        <v>0</v>
      </c>
      <c r="K21" s="413">
        <f t="shared" si="5"/>
        <v>0</v>
      </c>
      <c r="L21" s="413">
        <f t="shared" si="6"/>
        <v>0</v>
      </c>
      <c r="M21" s="414">
        <f t="shared" si="7"/>
        <v>0</v>
      </c>
      <c r="N21" s="339"/>
      <c r="O21" s="339"/>
      <c r="Q21" s="352"/>
      <c r="R21" s="352">
        <f t="shared" si="8"/>
        <v>0</v>
      </c>
      <c r="S21" s="352">
        <f t="shared" si="9"/>
        <v>0</v>
      </c>
      <c r="T21" s="352">
        <f t="shared" si="10"/>
        <v>0</v>
      </c>
      <c r="U21" s="352">
        <f t="shared" si="11"/>
        <v>0</v>
      </c>
      <c r="V21" s="352">
        <f t="shared" si="12"/>
        <v>0</v>
      </c>
      <c r="W21" s="352">
        <f t="shared" si="13"/>
        <v>0</v>
      </c>
      <c r="X21" s="352">
        <f t="shared" si="14"/>
        <v>0</v>
      </c>
      <c r="Y21" s="352">
        <f t="shared" si="15"/>
        <v>0</v>
      </c>
      <c r="Z21" s="352">
        <f t="shared" si="16"/>
        <v>0</v>
      </c>
      <c r="AA21" s="352">
        <f t="shared" si="17"/>
        <v>0</v>
      </c>
      <c r="AB21" s="352"/>
      <c r="AC21" s="341"/>
      <c r="AD21" s="341"/>
    </row>
    <row r="22" spans="1:30">
      <c r="A22" s="578"/>
      <c r="B22" s="579"/>
      <c r="C22" s="415"/>
      <c r="D22" s="409">
        <f t="shared" si="0"/>
        <v>0</v>
      </c>
      <c r="E22" s="416"/>
      <c r="F22" s="417"/>
      <c r="G22" s="412">
        <f t="shared" si="1"/>
        <v>0</v>
      </c>
      <c r="H22" s="413">
        <f t="shared" si="2"/>
        <v>0</v>
      </c>
      <c r="I22" s="413">
        <f t="shared" si="3"/>
        <v>0</v>
      </c>
      <c r="J22" s="413">
        <f t="shared" si="4"/>
        <v>0</v>
      </c>
      <c r="K22" s="413">
        <f t="shared" si="5"/>
        <v>0</v>
      </c>
      <c r="L22" s="413">
        <f t="shared" si="6"/>
        <v>0</v>
      </c>
      <c r="M22" s="414">
        <f t="shared" si="7"/>
        <v>0</v>
      </c>
      <c r="N22" s="339"/>
      <c r="O22" s="339"/>
      <c r="Q22" s="352"/>
      <c r="R22" s="352">
        <f t="shared" si="8"/>
        <v>0</v>
      </c>
      <c r="S22" s="352">
        <f t="shared" si="9"/>
        <v>0</v>
      </c>
      <c r="T22" s="352">
        <f t="shared" si="10"/>
        <v>0</v>
      </c>
      <c r="U22" s="352">
        <f t="shared" si="11"/>
        <v>0</v>
      </c>
      <c r="V22" s="352">
        <f t="shared" si="12"/>
        <v>0</v>
      </c>
      <c r="W22" s="352">
        <f t="shared" si="13"/>
        <v>0</v>
      </c>
      <c r="X22" s="352">
        <f t="shared" si="14"/>
        <v>0</v>
      </c>
      <c r="Y22" s="352">
        <f t="shared" si="15"/>
        <v>0</v>
      </c>
      <c r="Z22" s="352">
        <f t="shared" si="16"/>
        <v>0</v>
      </c>
      <c r="AA22" s="352">
        <f t="shared" si="17"/>
        <v>0</v>
      </c>
      <c r="AB22" s="352"/>
      <c r="AC22" s="341"/>
      <c r="AD22" s="341"/>
    </row>
    <row r="23" spans="1:30">
      <c r="A23" s="344"/>
      <c r="B23" s="346"/>
      <c r="C23" s="415"/>
      <c r="D23" s="409">
        <f t="shared" si="0"/>
        <v>0</v>
      </c>
      <c r="E23" s="416"/>
      <c r="F23" s="417"/>
      <c r="G23" s="412">
        <f t="shared" si="1"/>
        <v>0</v>
      </c>
      <c r="H23" s="413">
        <f t="shared" si="2"/>
        <v>0</v>
      </c>
      <c r="I23" s="413">
        <f t="shared" si="3"/>
        <v>0</v>
      </c>
      <c r="J23" s="413">
        <f t="shared" si="4"/>
        <v>0</v>
      </c>
      <c r="K23" s="413">
        <f t="shared" si="5"/>
        <v>0</v>
      </c>
      <c r="L23" s="413">
        <f t="shared" si="6"/>
        <v>0</v>
      </c>
      <c r="M23" s="414">
        <f t="shared" si="7"/>
        <v>0</v>
      </c>
      <c r="N23" s="339"/>
      <c r="O23" s="339"/>
      <c r="Q23" s="352"/>
      <c r="R23" s="352">
        <f t="shared" si="8"/>
        <v>0</v>
      </c>
      <c r="S23" s="352">
        <f t="shared" si="9"/>
        <v>0</v>
      </c>
      <c r="T23" s="352">
        <f t="shared" si="10"/>
        <v>0</v>
      </c>
      <c r="U23" s="352">
        <f t="shared" si="11"/>
        <v>0</v>
      </c>
      <c r="V23" s="352">
        <f t="shared" si="12"/>
        <v>0</v>
      </c>
      <c r="W23" s="352">
        <f t="shared" si="13"/>
        <v>0</v>
      </c>
      <c r="X23" s="352">
        <f t="shared" si="14"/>
        <v>0</v>
      </c>
      <c r="Y23" s="352">
        <f t="shared" si="15"/>
        <v>0</v>
      </c>
      <c r="Z23" s="352">
        <f t="shared" si="16"/>
        <v>0</v>
      </c>
      <c r="AA23" s="352">
        <f t="shared" si="17"/>
        <v>0</v>
      </c>
      <c r="AB23" s="352"/>
      <c r="AC23" s="341"/>
      <c r="AD23" s="341"/>
    </row>
    <row r="24" spans="1:30">
      <c r="A24" s="344"/>
      <c r="B24" s="346"/>
      <c r="C24" s="415"/>
      <c r="D24" s="409">
        <f t="shared" si="0"/>
        <v>0</v>
      </c>
      <c r="E24" s="416"/>
      <c r="F24" s="417"/>
      <c r="G24" s="412">
        <f t="shared" si="1"/>
        <v>0</v>
      </c>
      <c r="H24" s="413">
        <f t="shared" si="2"/>
        <v>0</v>
      </c>
      <c r="I24" s="413">
        <f t="shared" si="3"/>
        <v>0</v>
      </c>
      <c r="J24" s="413">
        <f t="shared" si="4"/>
        <v>0</v>
      </c>
      <c r="K24" s="413">
        <f t="shared" si="5"/>
        <v>0</v>
      </c>
      <c r="L24" s="413">
        <f t="shared" si="6"/>
        <v>0</v>
      </c>
      <c r="M24" s="414">
        <f t="shared" si="7"/>
        <v>0</v>
      </c>
      <c r="N24" s="339"/>
      <c r="O24" s="339"/>
      <c r="Q24" s="352"/>
      <c r="R24" s="352">
        <f t="shared" si="8"/>
        <v>0</v>
      </c>
      <c r="S24" s="352">
        <f t="shared" si="9"/>
        <v>0</v>
      </c>
      <c r="T24" s="352">
        <f t="shared" si="10"/>
        <v>0</v>
      </c>
      <c r="U24" s="352">
        <f t="shared" si="11"/>
        <v>0</v>
      </c>
      <c r="V24" s="352">
        <f t="shared" si="12"/>
        <v>0</v>
      </c>
      <c r="W24" s="352">
        <f t="shared" si="13"/>
        <v>0</v>
      </c>
      <c r="X24" s="352">
        <f t="shared" si="14"/>
        <v>0</v>
      </c>
      <c r="Y24" s="352">
        <f t="shared" si="15"/>
        <v>0</v>
      </c>
      <c r="Z24" s="352">
        <f t="shared" si="16"/>
        <v>0</v>
      </c>
      <c r="AA24" s="352">
        <f t="shared" si="17"/>
        <v>0</v>
      </c>
      <c r="AB24" s="352"/>
      <c r="AC24" s="341"/>
      <c r="AD24" s="341"/>
    </row>
    <row r="25" spans="1:30">
      <c r="A25" s="344"/>
      <c r="B25" s="346"/>
      <c r="C25" s="415"/>
      <c r="D25" s="409">
        <f t="shared" si="0"/>
        <v>0</v>
      </c>
      <c r="E25" s="416"/>
      <c r="F25" s="417"/>
      <c r="G25" s="412">
        <f t="shared" si="1"/>
        <v>0</v>
      </c>
      <c r="H25" s="413">
        <f t="shared" si="2"/>
        <v>0</v>
      </c>
      <c r="I25" s="413">
        <f t="shared" si="3"/>
        <v>0</v>
      </c>
      <c r="J25" s="413">
        <f t="shared" si="4"/>
        <v>0</v>
      </c>
      <c r="K25" s="413">
        <f t="shared" si="5"/>
        <v>0</v>
      </c>
      <c r="L25" s="413">
        <f t="shared" si="6"/>
        <v>0</v>
      </c>
      <c r="M25" s="414">
        <f t="shared" si="7"/>
        <v>0</v>
      </c>
      <c r="N25" s="339"/>
      <c r="O25" s="339"/>
      <c r="Q25" s="352"/>
      <c r="R25" s="352">
        <f t="shared" si="8"/>
        <v>0</v>
      </c>
      <c r="S25" s="352">
        <f t="shared" si="9"/>
        <v>0</v>
      </c>
      <c r="T25" s="352">
        <f t="shared" si="10"/>
        <v>0</v>
      </c>
      <c r="U25" s="352">
        <f t="shared" si="11"/>
        <v>0</v>
      </c>
      <c r="V25" s="352">
        <f t="shared" si="12"/>
        <v>0</v>
      </c>
      <c r="W25" s="352">
        <f t="shared" si="13"/>
        <v>0</v>
      </c>
      <c r="X25" s="352">
        <f t="shared" si="14"/>
        <v>0</v>
      </c>
      <c r="Y25" s="352">
        <f t="shared" si="15"/>
        <v>0</v>
      </c>
      <c r="Z25" s="352">
        <f t="shared" si="16"/>
        <v>0</v>
      </c>
      <c r="AA25" s="352">
        <f t="shared" si="17"/>
        <v>0</v>
      </c>
      <c r="AB25" s="352"/>
      <c r="AC25" s="341"/>
      <c r="AD25" s="341"/>
    </row>
    <row r="26" spans="1:30" ht="14.25" customHeight="1">
      <c r="A26" s="344"/>
      <c r="B26" s="344"/>
      <c r="C26" s="415"/>
      <c r="D26" s="409">
        <f t="shared" si="0"/>
        <v>0</v>
      </c>
      <c r="E26" s="416"/>
      <c r="F26" s="417"/>
      <c r="G26" s="412">
        <f t="shared" si="1"/>
        <v>0</v>
      </c>
      <c r="H26" s="413">
        <f t="shared" si="2"/>
        <v>0</v>
      </c>
      <c r="I26" s="413">
        <f t="shared" si="3"/>
        <v>0</v>
      </c>
      <c r="J26" s="413">
        <f t="shared" si="4"/>
        <v>0</v>
      </c>
      <c r="K26" s="413">
        <f t="shared" si="5"/>
        <v>0</v>
      </c>
      <c r="L26" s="413">
        <f t="shared" si="6"/>
        <v>0</v>
      </c>
      <c r="M26" s="414">
        <f t="shared" si="7"/>
        <v>0</v>
      </c>
      <c r="N26" s="339"/>
      <c r="O26" s="339"/>
      <c r="Q26" s="352"/>
      <c r="R26" s="352">
        <f t="shared" si="8"/>
        <v>0</v>
      </c>
      <c r="S26" s="352">
        <f t="shared" si="9"/>
        <v>0</v>
      </c>
      <c r="T26" s="352">
        <f t="shared" si="10"/>
        <v>0</v>
      </c>
      <c r="U26" s="352">
        <f t="shared" si="11"/>
        <v>0</v>
      </c>
      <c r="V26" s="352">
        <f t="shared" si="12"/>
        <v>0</v>
      </c>
      <c r="W26" s="352">
        <f t="shared" si="13"/>
        <v>0</v>
      </c>
      <c r="X26" s="352">
        <f t="shared" si="14"/>
        <v>0</v>
      </c>
      <c r="Y26" s="352">
        <f t="shared" si="15"/>
        <v>0</v>
      </c>
      <c r="Z26" s="352">
        <f t="shared" si="16"/>
        <v>0</v>
      </c>
      <c r="AA26" s="352">
        <f t="shared" si="17"/>
        <v>0</v>
      </c>
      <c r="AB26" s="352"/>
      <c r="AC26" s="341"/>
      <c r="AD26" s="341"/>
    </row>
    <row r="27" spans="1:30">
      <c r="A27" s="344"/>
      <c r="B27" s="344"/>
      <c r="C27" s="415"/>
      <c r="D27" s="409">
        <f t="shared" si="0"/>
        <v>0</v>
      </c>
      <c r="E27" s="416"/>
      <c r="F27" s="417"/>
      <c r="G27" s="412">
        <f t="shared" si="1"/>
        <v>0</v>
      </c>
      <c r="H27" s="413">
        <f t="shared" si="2"/>
        <v>0</v>
      </c>
      <c r="I27" s="413">
        <f t="shared" si="3"/>
        <v>0</v>
      </c>
      <c r="J27" s="413">
        <f t="shared" si="4"/>
        <v>0</v>
      </c>
      <c r="K27" s="413">
        <f t="shared" si="5"/>
        <v>0</v>
      </c>
      <c r="L27" s="413">
        <f t="shared" si="6"/>
        <v>0</v>
      </c>
      <c r="M27" s="414">
        <f t="shared" si="7"/>
        <v>0</v>
      </c>
      <c r="N27" s="339"/>
      <c r="O27" s="339"/>
      <c r="Q27" s="352"/>
      <c r="R27" s="352">
        <f t="shared" si="8"/>
        <v>0</v>
      </c>
      <c r="S27" s="352">
        <f t="shared" si="9"/>
        <v>0</v>
      </c>
      <c r="T27" s="352">
        <f t="shared" si="10"/>
        <v>0</v>
      </c>
      <c r="U27" s="352">
        <f t="shared" si="11"/>
        <v>0</v>
      </c>
      <c r="V27" s="352">
        <f t="shared" si="12"/>
        <v>0</v>
      </c>
      <c r="W27" s="352">
        <f t="shared" si="13"/>
        <v>0</v>
      </c>
      <c r="X27" s="352">
        <f t="shared" si="14"/>
        <v>0</v>
      </c>
      <c r="Y27" s="352">
        <f t="shared" si="15"/>
        <v>0</v>
      </c>
      <c r="Z27" s="352">
        <f t="shared" si="16"/>
        <v>0</v>
      </c>
      <c r="AA27" s="352">
        <f t="shared" si="17"/>
        <v>0</v>
      </c>
      <c r="AB27" s="352"/>
      <c r="AC27" s="341"/>
      <c r="AD27" s="341"/>
    </row>
    <row r="28" spans="1:30">
      <c r="A28" s="344"/>
      <c r="B28" s="344"/>
      <c r="C28" s="415"/>
      <c r="D28" s="409">
        <f t="shared" si="0"/>
        <v>0</v>
      </c>
      <c r="E28" s="416"/>
      <c r="F28" s="417"/>
      <c r="G28" s="412">
        <f t="shared" si="1"/>
        <v>0</v>
      </c>
      <c r="H28" s="413">
        <f t="shared" si="2"/>
        <v>0</v>
      </c>
      <c r="I28" s="413">
        <f t="shared" si="3"/>
        <v>0</v>
      </c>
      <c r="J28" s="413">
        <f t="shared" si="4"/>
        <v>0</v>
      </c>
      <c r="K28" s="413">
        <f t="shared" si="5"/>
        <v>0</v>
      </c>
      <c r="L28" s="413">
        <f t="shared" si="6"/>
        <v>0</v>
      </c>
      <c r="M28" s="414">
        <f t="shared" si="7"/>
        <v>0</v>
      </c>
      <c r="N28" s="339"/>
      <c r="O28" s="339"/>
      <c r="Q28" s="352"/>
      <c r="R28" s="352">
        <f t="shared" si="8"/>
        <v>0</v>
      </c>
      <c r="S28" s="352">
        <f t="shared" si="9"/>
        <v>0</v>
      </c>
      <c r="T28" s="352">
        <f t="shared" si="10"/>
        <v>0</v>
      </c>
      <c r="U28" s="352">
        <f t="shared" si="11"/>
        <v>0</v>
      </c>
      <c r="V28" s="352">
        <f t="shared" si="12"/>
        <v>0</v>
      </c>
      <c r="W28" s="352">
        <f t="shared" si="13"/>
        <v>0</v>
      </c>
      <c r="X28" s="352">
        <f t="shared" si="14"/>
        <v>0</v>
      </c>
      <c r="Y28" s="352">
        <f t="shared" si="15"/>
        <v>0</v>
      </c>
      <c r="Z28" s="352">
        <f t="shared" si="16"/>
        <v>0</v>
      </c>
      <c r="AA28" s="352">
        <f t="shared" si="17"/>
        <v>0</v>
      </c>
      <c r="AB28" s="352"/>
      <c r="AC28" s="341"/>
      <c r="AD28" s="341"/>
    </row>
    <row r="29" spans="1:30">
      <c r="A29" s="344"/>
      <c r="B29" s="344"/>
      <c r="C29" s="415"/>
      <c r="D29" s="409">
        <f t="shared" si="0"/>
        <v>0</v>
      </c>
      <c r="E29" s="416"/>
      <c r="F29" s="417"/>
      <c r="G29" s="412">
        <f t="shared" si="1"/>
        <v>0</v>
      </c>
      <c r="H29" s="413">
        <f t="shared" si="2"/>
        <v>0</v>
      </c>
      <c r="I29" s="413">
        <f t="shared" si="3"/>
        <v>0</v>
      </c>
      <c r="J29" s="413">
        <f t="shared" si="4"/>
        <v>0</v>
      </c>
      <c r="K29" s="413">
        <f t="shared" si="5"/>
        <v>0</v>
      </c>
      <c r="L29" s="413">
        <f t="shared" si="6"/>
        <v>0</v>
      </c>
      <c r="M29" s="414">
        <f t="shared" si="7"/>
        <v>0</v>
      </c>
      <c r="N29" s="339"/>
      <c r="O29" s="339"/>
      <c r="Q29" s="352"/>
      <c r="R29" s="352">
        <f t="shared" si="8"/>
        <v>0</v>
      </c>
      <c r="S29" s="352">
        <f t="shared" si="9"/>
        <v>0</v>
      </c>
      <c r="T29" s="352">
        <f t="shared" si="10"/>
        <v>0</v>
      </c>
      <c r="U29" s="352">
        <f t="shared" si="11"/>
        <v>0</v>
      </c>
      <c r="V29" s="352">
        <f t="shared" si="12"/>
        <v>0</v>
      </c>
      <c r="W29" s="352">
        <f t="shared" si="13"/>
        <v>0</v>
      </c>
      <c r="X29" s="352">
        <f t="shared" si="14"/>
        <v>0</v>
      </c>
      <c r="Y29" s="352">
        <f t="shared" si="15"/>
        <v>0</v>
      </c>
      <c r="Z29" s="352">
        <f t="shared" si="16"/>
        <v>0</v>
      </c>
      <c r="AA29" s="352">
        <f t="shared" si="17"/>
        <v>0</v>
      </c>
      <c r="AB29" s="352"/>
      <c r="AC29" s="341"/>
      <c r="AD29" s="341"/>
    </row>
    <row r="30" spans="1:30">
      <c r="A30" s="344"/>
      <c r="B30" s="344"/>
      <c r="C30" s="415"/>
      <c r="D30" s="409">
        <f t="shared" si="0"/>
        <v>0</v>
      </c>
      <c r="E30" s="416"/>
      <c r="F30" s="417"/>
      <c r="G30" s="412">
        <f t="shared" si="1"/>
        <v>0</v>
      </c>
      <c r="H30" s="413">
        <f t="shared" si="2"/>
        <v>0</v>
      </c>
      <c r="I30" s="413">
        <f t="shared" si="3"/>
        <v>0</v>
      </c>
      <c r="J30" s="413">
        <f t="shared" si="4"/>
        <v>0</v>
      </c>
      <c r="K30" s="413">
        <f t="shared" si="5"/>
        <v>0</v>
      </c>
      <c r="L30" s="413">
        <f t="shared" si="6"/>
        <v>0</v>
      </c>
      <c r="M30" s="414">
        <f t="shared" si="7"/>
        <v>0</v>
      </c>
      <c r="N30" s="339"/>
      <c r="O30" s="339"/>
      <c r="Q30" s="352"/>
      <c r="R30" s="352">
        <f t="shared" si="8"/>
        <v>0</v>
      </c>
      <c r="S30" s="352">
        <f t="shared" si="9"/>
        <v>0</v>
      </c>
      <c r="T30" s="352">
        <f t="shared" si="10"/>
        <v>0</v>
      </c>
      <c r="U30" s="352">
        <f t="shared" si="11"/>
        <v>0</v>
      </c>
      <c r="V30" s="352">
        <f t="shared" si="12"/>
        <v>0</v>
      </c>
      <c r="W30" s="352">
        <f t="shared" si="13"/>
        <v>0</v>
      </c>
      <c r="X30" s="352">
        <f t="shared" si="14"/>
        <v>0</v>
      </c>
      <c r="Y30" s="352">
        <f t="shared" si="15"/>
        <v>0</v>
      </c>
      <c r="Z30" s="352">
        <f t="shared" si="16"/>
        <v>0</v>
      </c>
      <c r="AA30" s="352">
        <f t="shared" si="17"/>
        <v>0</v>
      </c>
      <c r="AB30" s="352"/>
      <c r="AC30" s="341"/>
      <c r="AD30" s="341"/>
    </row>
    <row r="31" spans="1:30">
      <c r="A31" s="344"/>
      <c r="B31" s="344"/>
      <c r="C31" s="415"/>
      <c r="D31" s="409">
        <f t="shared" si="0"/>
        <v>0</v>
      </c>
      <c r="E31" s="416"/>
      <c r="F31" s="417"/>
      <c r="G31" s="412">
        <f t="shared" si="1"/>
        <v>0</v>
      </c>
      <c r="H31" s="413">
        <f t="shared" si="2"/>
        <v>0</v>
      </c>
      <c r="I31" s="413">
        <f t="shared" si="3"/>
        <v>0</v>
      </c>
      <c r="J31" s="413">
        <f t="shared" si="4"/>
        <v>0</v>
      </c>
      <c r="K31" s="413">
        <f t="shared" si="5"/>
        <v>0</v>
      </c>
      <c r="L31" s="413">
        <f t="shared" si="6"/>
        <v>0</v>
      </c>
      <c r="M31" s="414">
        <f t="shared" si="7"/>
        <v>0</v>
      </c>
      <c r="N31" s="339"/>
      <c r="O31" s="339"/>
      <c r="Q31" s="352"/>
      <c r="R31" s="352">
        <f t="shared" si="8"/>
        <v>0</v>
      </c>
      <c r="S31" s="352">
        <f t="shared" si="9"/>
        <v>0</v>
      </c>
      <c r="T31" s="352">
        <f t="shared" si="10"/>
        <v>0</v>
      </c>
      <c r="U31" s="352">
        <f t="shared" si="11"/>
        <v>0</v>
      </c>
      <c r="V31" s="352">
        <f t="shared" si="12"/>
        <v>0</v>
      </c>
      <c r="W31" s="352">
        <f t="shared" si="13"/>
        <v>0</v>
      </c>
      <c r="X31" s="352">
        <f t="shared" si="14"/>
        <v>0</v>
      </c>
      <c r="Y31" s="352">
        <f t="shared" si="15"/>
        <v>0</v>
      </c>
      <c r="Z31" s="352">
        <f t="shared" si="16"/>
        <v>0</v>
      </c>
      <c r="AA31" s="352">
        <f t="shared" si="17"/>
        <v>0</v>
      </c>
      <c r="AB31" s="352"/>
      <c r="AC31" s="341"/>
      <c r="AD31" s="341"/>
    </row>
    <row r="32" spans="1:30">
      <c r="A32" s="344"/>
      <c r="B32" s="344"/>
      <c r="C32" s="415"/>
      <c r="D32" s="409">
        <f t="shared" si="0"/>
        <v>0</v>
      </c>
      <c r="E32" s="416"/>
      <c r="F32" s="417"/>
      <c r="G32" s="412">
        <f t="shared" si="1"/>
        <v>0</v>
      </c>
      <c r="H32" s="413">
        <f t="shared" si="2"/>
        <v>0</v>
      </c>
      <c r="I32" s="413">
        <f t="shared" si="3"/>
        <v>0</v>
      </c>
      <c r="J32" s="413">
        <f t="shared" si="4"/>
        <v>0</v>
      </c>
      <c r="K32" s="413">
        <f t="shared" si="5"/>
        <v>0</v>
      </c>
      <c r="L32" s="413">
        <f t="shared" si="6"/>
        <v>0</v>
      </c>
      <c r="M32" s="414">
        <f t="shared" si="7"/>
        <v>0</v>
      </c>
      <c r="N32" s="339"/>
      <c r="O32" s="339"/>
      <c r="Q32" s="352"/>
      <c r="R32" s="352">
        <f t="shared" si="8"/>
        <v>0</v>
      </c>
      <c r="S32" s="352">
        <f t="shared" si="9"/>
        <v>0</v>
      </c>
      <c r="T32" s="352">
        <f t="shared" si="10"/>
        <v>0</v>
      </c>
      <c r="U32" s="352">
        <f t="shared" si="11"/>
        <v>0</v>
      </c>
      <c r="V32" s="352">
        <f t="shared" si="12"/>
        <v>0</v>
      </c>
      <c r="W32" s="352">
        <f t="shared" si="13"/>
        <v>0</v>
      </c>
      <c r="X32" s="352">
        <f t="shared" si="14"/>
        <v>0</v>
      </c>
      <c r="Y32" s="352">
        <f t="shared" si="15"/>
        <v>0</v>
      </c>
      <c r="Z32" s="352">
        <f t="shared" si="16"/>
        <v>0</v>
      </c>
      <c r="AA32" s="352">
        <f t="shared" si="17"/>
        <v>0</v>
      </c>
      <c r="AB32" s="352"/>
      <c r="AC32" s="341"/>
      <c r="AD32" s="341"/>
    </row>
    <row r="33" spans="1:30">
      <c r="A33" s="344"/>
      <c r="B33" s="344"/>
      <c r="C33" s="415"/>
      <c r="D33" s="409">
        <f t="shared" si="0"/>
        <v>0</v>
      </c>
      <c r="E33" s="416"/>
      <c r="F33" s="417"/>
      <c r="G33" s="412">
        <f t="shared" si="1"/>
        <v>0</v>
      </c>
      <c r="H33" s="413">
        <f t="shared" si="2"/>
        <v>0</v>
      </c>
      <c r="I33" s="413">
        <f t="shared" si="3"/>
        <v>0</v>
      </c>
      <c r="J33" s="413">
        <f t="shared" si="4"/>
        <v>0</v>
      </c>
      <c r="K33" s="413">
        <f t="shared" si="5"/>
        <v>0</v>
      </c>
      <c r="L33" s="413">
        <f t="shared" si="6"/>
        <v>0</v>
      </c>
      <c r="M33" s="414">
        <f t="shared" si="7"/>
        <v>0</v>
      </c>
      <c r="N33" s="339"/>
      <c r="O33" s="339"/>
      <c r="Q33" s="352"/>
      <c r="R33" s="352">
        <f t="shared" si="8"/>
        <v>0</v>
      </c>
      <c r="S33" s="352">
        <f t="shared" si="9"/>
        <v>0</v>
      </c>
      <c r="T33" s="352">
        <f t="shared" si="10"/>
        <v>0</v>
      </c>
      <c r="U33" s="352">
        <f t="shared" si="11"/>
        <v>0</v>
      </c>
      <c r="V33" s="352">
        <f t="shared" si="12"/>
        <v>0</v>
      </c>
      <c r="W33" s="352">
        <f t="shared" si="13"/>
        <v>0</v>
      </c>
      <c r="X33" s="352">
        <f t="shared" si="14"/>
        <v>0</v>
      </c>
      <c r="Y33" s="352">
        <f t="shared" si="15"/>
        <v>0</v>
      </c>
      <c r="Z33" s="352">
        <f t="shared" si="16"/>
        <v>0</v>
      </c>
      <c r="AA33" s="352">
        <f t="shared" si="17"/>
        <v>0</v>
      </c>
      <c r="AB33" s="352"/>
      <c r="AC33" s="341"/>
      <c r="AD33" s="341"/>
    </row>
    <row r="34" spans="1:30">
      <c r="A34" s="344"/>
      <c r="B34" s="344"/>
      <c r="C34" s="415"/>
      <c r="D34" s="409">
        <f t="shared" si="0"/>
        <v>0</v>
      </c>
      <c r="E34" s="416"/>
      <c r="F34" s="417"/>
      <c r="G34" s="412">
        <f t="shared" si="1"/>
        <v>0</v>
      </c>
      <c r="H34" s="413">
        <f t="shared" si="2"/>
        <v>0</v>
      </c>
      <c r="I34" s="413">
        <f t="shared" si="3"/>
        <v>0</v>
      </c>
      <c r="J34" s="413">
        <f t="shared" si="4"/>
        <v>0</v>
      </c>
      <c r="K34" s="413">
        <f t="shared" si="5"/>
        <v>0</v>
      </c>
      <c r="L34" s="413">
        <f t="shared" si="6"/>
        <v>0</v>
      </c>
      <c r="M34" s="414">
        <f t="shared" si="7"/>
        <v>0</v>
      </c>
      <c r="N34" s="339"/>
      <c r="O34" s="339"/>
      <c r="Q34" s="352"/>
      <c r="R34" s="352">
        <f t="shared" si="8"/>
        <v>0</v>
      </c>
      <c r="S34" s="352">
        <f t="shared" si="9"/>
        <v>0</v>
      </c>
      <c r="T34" s="352">
        <f t="shared" si="10"/>
        <v>0</v>
      </c>
      <c r="U34" s="352">
        <f t="shared" si="11"/>
        <v>0</v>
      </c>
      <c r="V34" s="352">
        <f t="shared" si="12"/>
        <v>0</v>
      </c>
      <c r="W34" s="352">
        <f t="shared" si="13"/>
        <v>0</v>
      </c>
      <c r="X34" s="352">
        <f t="shared" si="14"/>
        <v>0</v>
      </c>
      <c r="Y34" s="352">
        <f t="shared" si="15"/>
        <v>0</v>
      </c>
      <c r="Z34" s="352">
        <f t="shared" si="16"/>
        <v>0</v>
      </c>
      <c r="AA34" s="352">
        <f t="shared" si="17"/>
        <v>0</v>
      </c>
      <c r="AB34" s="352"/>
      <c r="AC34" s="341"/>
      <c r="AD34" s="341"/>
    </row>
    <row r="35" spans="1:30" ht="14.25" thickBot="1">
      <c r="A35" s="344"/>
      <c r="B35" s="344"/>
      <c r="C35" s="418"/>
      <c r="D35" s="419">
        <f t="shared" si="0"/>
        <v>0</v>
      </c>
      <c r="E35" s="420"/>
      <c r="F35" s="421"/>
      <c r="G35" s="430">
        <f t="shared" si="1"/>
        <v>0</v>
      </c>
      <c r="H35" s="431">
        <f t="shared" si="2"/>
        <v>0</v>
      </c>
      <c r="I35" s="431">
        <f t="shared" si="3"/>
        <v>0</v>
      </c>
      <c r="J35" s="431">
        <f t="shared" si="4"/>
        <v>0</v>
      </c>
      <c r="K35" s="431">
        <f t="shared" si="5"/>
        <v>0</v>
      </c>
      <c r="L35" s="431">
        <f t="shared" si="6"/>
        <v>0</v>
      </c>
      <c r="M35" s="432">
        <f t="shared" si="7"/>
        <v>0</v>
      </c>
      <c r="N35" s="339"/>
      <c r="O35" s="339"/>
      <c r="Q35" s="352"/>
      <c r="R35" s="352">
        <f t="shared" si="8"/>
        <v>0</v>
      </c>
      <c r="S35" s="352">
        <f t="shared" si="9"/>
        <v>0</v>
      </c>
      <c r="T35" s="352">
        <f t="shared" si="10"/>
        <v>0</v>
      </c>
      <c r="U35" s="352">
        <f t="shared" si="11"/>
        <v>0</v>
      </c>
      <c r="V35" s="352">
        <f t="shared" si="12"/>
        <v>0</v>
      </c>
      <c r="W35" s="352">
        <f t="shared" si="13"/>
        <v>0</v>
      </c>
      <c r="X35" s="352">
        <f t="shared" si="14"/>
        <v>0</v>
      </c>
      <c r="Y35" s="352">
        <f t="shared" si="15"/>
        <v>0</v>
      </c>
      <c r="Z35" s="352">
        <f t="shared" si="16"/>
        <v>0</v>
      </c>
      <c r="AA35" s="352">
        <f t="shared" si="17"/>
        <v>0</v>
      </c>
      <c r="AB35" s="352"/>
      <c r="AC35" s="341"/>
      <c r="AD35" s="341"/>
    </row>
    <row r="36" spans="1:30" ht="15" thickTop="1" thickBot="1">
      <c r="A36" s="344"/>
      <c r="B36" s="344"/>
      <c r="C36" s="437"/>
      <c r="D36" s="433" t="s">
        <v>24</v>
      </c>
      <c r="E36" s="438">
        <f>SUM(E6:E35)</f>
        <v>0</v>
      </c>
      <c r="F36" s="439"/>
      <c r="G36" s="434">
        <f t="shared" ref="G36:M36" si="18">SUM(G6:G35)</f>
        <v>0</v>
      </c>
      <c r="H36" s="435">
        <f t="shared" si="18"/>
        <v>0</v>
      </c>
      <c r="I36" s="435">
        <f t="shared" si="18"/>
        <v>0</v>
      </c>
      <c r="J36" s="435">
        <f t="shared" si="18"/>
        <v>0</v>
      </c>
      <c r="K36" s="435">
        <f t="shared" si="18"/>
        <v>0</v>
      </c>
      <c r="L36" s="435">
        <f t="shared" si="18"/>
        <v>0</v>
      </c>
      <c r="M36" s="436">
        <f t="shared" si="18"/>
        <v>0</v>
      </c>
      <c r="N36" s="339"/>
      <c r="O36" s="339"/>
      <c r="Q36" s="352"/>
      <c r="R36" s="352">
        <f t="shared" si="8"/>
        <v>0</v>
      </c>
      <c r="S36" s="352">
        <f t="shared" si="9"/>
        <v>0</v>
      </c>
      <c r="T36" s="352">
        <f t="shared" si="10"/>
        <v>0</v>
      </c>
      <c r="U36" s="352">
        <f t="shared" si="11"/>
        <v>0</v>
      </c>
      <c r="V36" s="352">
        <f t="shared" si="12"/>
        <v>0</v>
      </c>
      <c r="W36" s="352">
        <f t="shared" si="13"/>
        <v>0</v>
      </c>
      <c r="X36" s="352">
        <f t="shared" si="14"/>
        <v>0</v>
      </c>
      <c r="Y36" s="352">
        <f t="shared" si="15"/>
        <v>0</v>
      </c>
      <c r="Z36" s="352">
        <f t="shared" si="16"/>
        <v>0</v>
      </c>
      <c r="AA36" s="352">
        <f t="shared" si="17"/>
        <v>0</v>
      </c>
      <c r="AB36" s="352"/>
      <c r="AC36" s="341"/>
      <c r="AD36" s="341"/>
    </row>
    <row r="37" spans="1:30">
      <c r="A37" s="344"/>
      <c r="B37" s="344"/>
      <c r="C37" s="422"/>
      <c r="D37" s="423"/>
      <c r="E37" s="423"/>
      <c r="F37" s="423"/>
      <c r="G37" s="423"/>
      <c r="H37" s="423"/>
      <c r="I37" s="423"/>
      <c r="J37" s="423"/>
      <c r="K37" s="423"/>
      <c r="L37" s="423"/>
      <c r="M37" s="423"/>
      <c r="N37" s="339"/>
      <c r="O37" s="339"/>
      <c r="Q37" s="352"/>
      <c r="R37" s="352">
        <f t="shared" si="8"/>
        <v>0</v>
      </c>
      <c r="S37" s="352">
        <f t="shared" si="9"/>
        <v>0</v>
      </c>
      <c r="T37" s="352">
        <f t="shared" si="10"/>
        <v>0</v>
      </c>
      <c r="U37" s="352">
        <f t="shared" si="11"/>
        <v>0</v>
      </c>
      <c r="V37" s="352">
        <f t="shared" si="12"/>
        <v>0</v>
      </c>
      <c r="W37" s="352">
        <f t="shared" si="13"/>
        <v>0</v>
      </c>
      <c r="X37" s="352">
        <f t="shared" si="14"/>
        <v>0</v>
      </c>
      <c r="Y37" s="352">
        <f t="shared" si="15"/>
        <v>0</v>
      </c>
      <c r="Z37" s="352">
        <f t="shared" si="16"/>
        <v>0</v>
      </c>
      <c r="AA37" s="352">
        <f t="shared" si="17"/>
        <v>0</v>
      </c>
      <c r="AB37" s="352"/>
      <c r="AC37" s="341"/>
      <c r="AD37" s="341"/>
    </row>
    <row r="38" spans="1:30" ht="14.25" thickBot="1">
      <c r="A38" s="344"/>
      <c r="B38" s="344"/>
      <c r="C38" s="423" t="s">
        <v>138</v>
      </c>
      <c r="D38" s="424"/>
      <c r="E38" s="424"/>
      <c r="F38" s="424"/>
      <c r="G38" s="424"/>
      <c r="H38" s="424"/>
      <c r="I38" s="424"/>
      <c r="J38" s="424"/>
      <c r="K38" s="424"/>
      <c r="L38" s="424"/>
      <c r="M38" s="423"/>
      <c r="N38" s="339"/>
      <c r="O38" s="339"/>
      <c r="Q38" s="352"/>
      <c r="R38" s="352">
        <f t="shared" si="8"/>
        <v>0</v>
      </c>
      <c r="S38" s="352">
        <f t="shared" si="9"/>
        <v>0</v>
      </c>
      <c r="T38" s="352">
        <f t="shared" si="10"/>
        <v>0</v>
      </c>
      <c r="U38" s="352">
        <f t="shared" si="11"/>
        <v>0</v>
      </c>
      <c r="V38" s="352">
        <f t="shared" si="12"/>
        <v>0</v>
      </c>
      <c r="W38" s="352">
        <f t="shared" si="13"/>
        <v>0</v>
      </c>
      <c r="X38" s="352">
        <f t="shared" si="14"/>
        <v>0</v>
      </c>
      <c r="Y38" s="352">
        <f t="shared" si="15"/>
        <v>0</v>
      </c>
      <c r="Z38" s="352">
        <f t="shared" si="16"/>
        <v>0</v>
      </c>
      <c r="AA38" s="352">
        <f t="shared" si="17"/>
        <v>0</v>
      </c>
      <c r="AB38" s="352"/>
      <c r="AC38" s="341"/>
      <c r="AD38" s="341"/>
    </row>
    <row r="39" spans="1:30" ht="15.75" customHeight="1" thickTop="1" thickBot="1">
      <c r="A39" s="344"/>
      <c r="B39" s="344"/>
      <c r="C39" s="425" t="s">
        <v>304</v>
      </c>
      <c r="D39" s="570" t="s">
        <v>124</v>
      </c>
      <c r="E39" s="571"/>
      <c r="F39" s="426" t="s">
        <v>140</v>
      </c>
      <c r="G39" s="426" t="s">
        <v>110</v>
      </c>
      <c r="H39" s="426" t="s">
        <v>111</v>
      </c>
      <c r="I39" s="426" t="s">
        <v>112</v>
      </c>
      <c r="J39" s="426" t="s">
        <v>264</v>
      </c>
      <c r="K39" s="426" t="s">
        <v>113</v>
      </c>
      <c r="L39" s="426" t="s">
        <v>114</v>
      </c>
      <c r="M39" s="444" t="s">
        <v>115</v>
      </c>
      <c r="N39" s="339"/>
      <c r="O39" s="339"/>
      <c r="Q39" s="352"/>
      <c r="R39" s="352">
        <f t="shared" si="8"/>
        <v>0</v>
      </c>
      <c r="S39" s="352">
        <f t="shared" si="9"/>
        <v>0</v>
      </c>
      <c r="T39" s="352">
        <f t="shared" si="10"/>
        <v>0</v>
      </c>
      <c r="U39" s="352">
        <f t="shared" si="11"/>
        <v>0</v>
      </c>
      <c r="V39" s="352">
        <f t="shared" si="12"/>
        <v>0</v>
      </c>
      <c r="W39" s="352">
        <f t="shared" si="13"/>
        <v>0</v>
      </c>
      <c r="X39" s="352">
        <f t="shared" si="14"/>
        <v>0</v>
      </c>
      <c r="Y39" s="352">
        <f t="shared" si="15"/>
        <v>0</v>
      </c>
      <c r="Z39" s="352">
        <f t="shared" si="16"/>
        <v>0</v>
      </c>
      <c r="AA39" s="352">
        <f t="shared" si="17"/>
        <v>0</v>
      </c>
      <c r="AB39" s="352"/>
      <c r="AC39" s="341"/>
      <c r="AD39" s="341"/>
    </row>
    <row r="40" spans="1:30" ht="15" customHeight="1" thickTop="1">
      <c r="A40" s="344"/>
      <c r="B40" s="344"/>
      <c r="C40" s="427">
        <v>1</v>
      </c>
      <c r="D40" s="580" t="s">
        <v>141</v>
      </c>
      <c r="E40" s="581"/>
      <c r="F40" s="454"/>
      <c r="G40" s="455">
        <v>42.5</v>
      </c>
      <c r="H40" s="455">
        <v>2.25</v>
      </c>
      <c r="I40" s="455" t="s">
        <v>142</v>
      </c>
      <c r="J40" s="455">
        <v>2.25</v>
      </c>
      <c r="K40" s="455">
        <v>1.75</v>
      </c>
      <c r="L40" s="455">
        <v>1.75</v>
      </c>
      <c r="M40" s="456">
        <v>0.75</v>
      </c>
      <c r="N40" s="339"/>
      <c r="O40" s="339"/>
      <c r="Q40" s="352"/>
      <c r="R40" s="352">
        <f t="shared" si="8"/>
        <v>0</v>
      </c>
      <c r="S40" s="352">
        <f t="shared" si="9"/>
        <v>0</v>
      </c>
      <c r="T40" s="352">
        <f t="shared" si="10"/>
        <v>0</v>
      </c>
      <c r="U40" s="352">
        <f t="shared" si="11"/>
        <v>0</v>
      </c>
      <c r="V40" s="352">
        <f t="shared" si="12"/>
        <v>0</v>
      </c>
      <c r="W40" s="352">
        <f t="shared" si="13"/>
        <v>0</v>
      </c>
      <c r="X40" s="352">
        <f t="shared" si="14"/>
        <v>0</v>
      </c>
      <c r="Y40" s="352">
        <f t="shared" si="15"/>
        <v>0</v>
      </c>
      <c r="Z40" s="352">
        <f t="shared" si="16"/>
        <v>0</v>
      </c>
      <c r="AA40" s="352">
        <f t="shared" si="17"/>
        <v>0</v>
      </c>
      <c r="AB40" s="352"/>
      <c r="AC40" s="341"/>
      <c r="AD40" s="341"/>
    </row>
    <row r="41" spans="1:30">
      <c r="A41" s="344"/>
      <c r="B41" s="344"/>
      <c r="C41" s="427">
        <v>2</v>
      </c>
      <c r="D41" s="566" t="s">
        <v>143</v>
      </c>
      <c r="E41" s="567"/>
      <c r="F41" s="457"/>
      <c r="G41" s="457">
        <v>42.5</v>
      </c>
      <c r="H41" s="457">
        <v>3.5</v>
      </c>
      <c r="I41" s="458" t="s">
        <v>144</v>
      </c>
      <c r="J41" s="457">
        <v>5.5</v>
      </c>
      <c r="K41" s="457">
        <v>1.75</v>
      </c>
      <c r="L41" s="457">
        <v>4.5</v>
      </c>
      <c r="M41" s="459">
        <v>1.25</v>
      </c>
      <c r="N41" s="339"/>
      <c r="O41" s="339"/>
      <c r="Q41" s="352"/>
      <c r="R41" s="352">
        <f t="shared" si="8"/>
        <v>0</v>
      </c>
      <c r="S41" s="352">
        <f t="shared" si="9"/>
        <v>0</v>
      </c>
      <c r="T41" s="352">
        <f t="shared" si="10"/>
        <v>0</v>
      </c>
      <c r="U41" s="352">
        <f t="shared" si="11"/>
        <v>0</v>
      </c>
      <c r="V41" s="352">
        <f t="shared" si="12"/>
        <v>0</v>
      </c>
      <c r="W41" s="352">
        <f t="shared" si="13"/>
        <v>0</v>
      </c>
      <c r="X41" s="352">
        <f t="shared" si="14"/>
        <v>0</v>
      </c>
      <c r="Y41" s="352">
        <f t="shared" si="15"/>
        <v>0</v>
      </c>
      <c r="Z41" s="352">
        <f t="shared" si="16"/>
        <v>0</v>
      </c>
      <c r="AA41" s="352">
        <f t="shared" si="17"/>
        <v>0</v>
      </c>
      <c r="AB41" s="352"/>
      <c r="AC41" s="341"/>
      <c r="AD41" s="341"/>
    </row>
    <row r="42" spans="1:30">
      <c r="A42" s="344"/>
      <c r="B42" s="344"/>
      <c r="C42" s="427">
        <v>3</v>
      </c>
      <c r="D42" s="566" t="s">
        <v>145</v>
      </c>
      <c r="E42" s="567"/>
      <c r="F42" s="457"/>
      <c r="G42" s="457">
        <v>37.5</v>
      </c>
      <c r="H42" s="457">
        <v>5.5</v>
      </c>
      <c r="I42" s="458" t="s">
        <v>146</v>
      </c>
      <c r="J42" s="457">
        <v>6.5</v>
      </c>
      <c r="K42" s="457">
        <v>3.5</v>
      </c>
      <c r="L42" s="457">
        <v>12.5</v>
      </c>
      <c r="M42" s="459">
        <v>1.25</v>
      </c>
      <c r="N42" s="339"/>
      <c r="O42" s="339"/>
      <c r="Q42" s="352"/>
      <c r="R42" s="352">
        <f t="shared" si="8"/>
        <v>0</v>
      </c>
      <c r="S42" s="352">
        <f t="shared" si="9"/>
        <v>0</v>
      </c>
      <c r="T42" s="352">
        <f t="shared" si="10"/>
        <v>0</v>
      </c>
      <c r="U42" s="352">
        <f t="shared" si="11"/>
        <v>0</v>
      </c>
      <c r="V42" s="352">
        <f t="shared" si="12"/>
        <v>0</v>
      </c>
      <c r="W42" s="352">
        <f t="shared" si="13"/>
        <v>0</v>
      </c>
      <c r="X42" s="352">
        <f t="shared" si="14"/>
        <v>0</v>
      </c>
      <c r="Y42" s="352">
        <f t="shared" si="15"/>
        <v>0</v>
      </c>
      <c r="Z42" s="352">
        <f t="shared" si="16"/>
        <v>0</v>
      </c>
      <c r="AA42" s="352">
        <f t="shared" si="17"/>
        <v>0</v>
      </c>
      <c r="AB42" s="352"/>
      <c r="AC42" s="341"/>
      <c r="AD42" s="341"/>
    </row>
    <row r="43" spans="1:30">
      <c r="A43" s="344"/>
      <c r="B43" s="344"/>
      <c r="C43" s="427">
        <v>4</v>
      </c>
      <c r="D43" s="566" t="s">
        <v>147</v>
      </c>
      <c r="E43" s="567"/>
      <c r="F43" s="457"/>
      <c r="G43" s="457">
        <v>42.5</v>
      </c>
      <c r="H43" s="457">
        <v>0.75</v>
      </c>
      <c r="I43" s="458" t="s">
        <v>148</v>
      </c>
      <c r="J43" s="457">
        <v>0.2</v>
      </c>
      <c r="K43" s="457">
        <v>2.25</v>
      </c>
      <c r="L43" s="457">
        <v>0.5</v>
      </c>
      <c r="M43" s="459">
        <v>0.2</v>
      </c>
      <c r="N43" s="339"/>
      <c r="O43" s="339"/>
      <c r="Q43" s="352"/>
      <c r="R43" s="352"/>
      <c r="S43" s="352"/>
      <c r="T43" s="352"/>
      <c r="U43" s="352"/>
      <c r="V43" s="352"/>
      <c r="W43" s="352"/>
      <c r="X43" s="352"/>
      <c r="Y43" s="352"/>
      <c r="Z43" s="352"/>
      <c r="AA43" s="352"/>
      <c r="AB43" s="352"/>
      <c r="AC43" s="341"/>
      <c r="AD43" s="341"/>
    </row>
    <row r="44" spans="1:30">
      <c r="A44" s="337"/>
      <c r="B44" s="337"/>
      <c r="C44" s="427">
        <v>5</v>
      </c>
      <c r="D44" s="566" t="s">
        <v>149</v>
      </c>
      <c r="E44" s="567"/>
      <c r="F44" s="457"/>
      <c r="G44" s="457">
        <v>37.5</v>
      </c>
      <c r="H44" s="457">
        <v>0.75</v>
      </c>
      <c r="I44" s="458" t="s">
        <v>150</v>
      </c>
      <c r="J44" s="457">
        <v>0.35</v>
      </c>
      <c r="K44" s="457">
        <v>2.25</v>
      </c>
      <c r="L44" s="457">
        <v>0.5</v>
      </c>
      <c r="M44" s="459">
        <v>0.2</v>
      </c>
      <c r="N44" s="339"/>
      <c r="O44" s="339"/>
      <c r="Q44" s="352"/>
      <c r="R44" s="352"/>
      <c r="S44" s="352"/>
      <c r="T44" s="352"/>
      <c r="U44" s="352"/>
      <c r="V44" s="352"/>
      <c r="W44" s="352"/>
      <c r="X44" s="352"/>
      <c r="Y44" s="352"/>
      <c r="Z44" s="352"/>
      <c r="AA44" s="352"/>
      <c r="AB44" s="352"/>
      <c r="AC44" s="341"/>
      <c r="AD44" s="341"/>
    </row>
    <row r="45" spans="1:30">
      <c r="A45" s="337"/>
      <c r="B45" s="337"/>
      <c r="C45" s="427">
        <v>6</v>
      </c>
      <c r="D45" s="566" t="s">
        <v>151</v>
      </c>
      <c r="E45" s="567"/>
      <c r="F45" s="457"/>
      <c r="G45" s="457">
        <v>37.5</v>
      </c>
      <c r="H45" s="457">
        <v>0.4</v>
      </c>
      <c r="I45" s="458" t="s">
        <v>152</v>
      </c>
      <c r="J45" s="457">
        <v>0.2</v>
      </c>
      <c r="K45" s="457">
        <v>0.5</v>
      </c>
      <c r="L45" s="457">
        <v>0.1</v>
      </c>
      <c r="M45" s="459">
        <v>0.1</v>
      </c>
      <c r="N45" s="339"/>
      <c r="O45" s="339"/>
      <c r="Q45" s="352"/>
      <c r="R45" s="352"/>
      <c r="S45" s="352"/>
      <c r="T45" s="352"/>
      <c r="U45" s="352"/>
      <c r="V45" s="352"/>
      <c r="W45" s="352"/>
      <c r="X45" s="352"/>
      <c r="Y45" s="352"/>
      <c r="Z45" s="352"/>
      <c r="AA45" s="352"/>
      <c r="AB45" s="352"/>
      <c r="AC45" s="341"/>
      <c r="AD45" s="341"/>
    </row>
    <row r="46" spans="1:30">
      <c r="A46" s="337"/>
      <c r="B46" s="337"/>
      <c r="C46" s="427">
        <v>7</v>
      </c>
      <c r="D46" s="566" t="s">
        <v>153</v>
      </c>
      <c r="E46" s="567"/>
      <c r="F46" s="457"/>
      <c r="G46" s="457">
        <v>45</v>
      </c>
      <c r="H46" s="457">
        <v>2.25</v>
      </c>
      <c r="I46" s="455" t="s">
        <v>154</v>
      </c>
      <c r="J46" s="457">
        <v>1.25</v>
      </c>
      <c r="K46" s="457">
        <v>1.25</v>
      </c>
      <c r="L46" s="457"/>
      <c r="M46" s="459"/>
      <c r="N46" s="339"/>
      <c r="O46" s="339"/>
      <c r="Q46" s="352"/>
      <c r="R46" s="352"/>
      <c r="S46" s="352"/>
      <c r="T46" s="352"/>
      <c r="U46" s="352"/>
      <c r="V46" s="352"/>
      <c r="W46" s="352"/>
      <c r="X46" s="352"/>
      <c r="Y46" s="352"/>
      <c r="Z46" s="352"/>
      <c r="AA46" s="352"/>
      <c r="AB46" s="352"/>
      <c r="AC46" s="341"/>
      <c r="AD46" s="341"/>
    </row>
    <row r="47" spans="1:30">
      <c r="A47" s="337"/>
      <c r="B47" s="337"/>
      <c r="C47" s="427">
        <v>8</v>
      </c>
      <c r="D47" s="566" t="s">
        <v>155</v>
      </c>
      <c r="E47" s="567"/>
      <c r="F47" s="457"/>
      <c r="G47" s="457">
        <v>47.5</v>
      </c>
      <c r="H47" s="457">
        <v>2.5</v>
      </c>
      <c r="I47" s="455" t="s">
        <v>156</v>
      </c>
      <c r="J47" s="457">
        <v>4.5</v>
      </c>
      <c r="K47" s="457">
        <v>1.75</v>
      </c>
      <c r="L47" s="457"/>
      <c r="M47" s="459"/>
      <c r="N47" s="339"/>
      <c r="O47" s="339"/>
      <c r="Q47" s="341"/>
      <c r="R47" s="341"/>
      <c r="S47" s="341"/>
      <c r="T47" s="341"/>
      <c r="U47" s="341"/>
      <c r="V47" s="341"/>
      <c r="W47" s="341"/>
      <c r="X47" s="341"/>
      <c r="Y47" s="341"/>
      <c r="Z47" s="341"/>
      <c r="AA47" s="341"/>
      <c r="AB47" s="341"/>
      <c r="AC47" s="341"/>
      <c r="AD47" s="341"/>
    </row>
    <row r="48" spans="1:30">
      <c r="A48" s="337"/>
      <c r="B48" s="337"/>
      <c r="C48" s="427">
        <v>9</v>
      </c>
      <c r="D48" s="566" t="s">
        <v>157</v>
      </c>
      <c r="E48" s="567"/>
      <c r="F48" s="457"/>
      <c r="G48" s="457">
        <v>47.5</v>
      </c>
      <c r="H48" s="457">
        <v>6</v>
      </c>
      <c r="I48" s="458" t="s">
        <v>158</v>
      </c>
      <c r="J48" s="457">
        <v>2.5</v>
      </c>
      <c r="K48" s="457">
        <v>1.75</v>
      </c>
      <c r="L48" s="457"/>
      <c r="M48" s="459"/>
      <c r="N48" s="339"/>
      <c r="O48" s="339"/>
      <c r="Q48" s="341"/>
    </row>
    <row r="49" spans="1:17">
      <c r="A49" s="337"/>
      <c r="B49" s="337"/>
      <c r="C49" s="427">
        <v>10</v>
      </c>
      <c r="D49" s="566" t="s">
        <v>159</v>
      </c>
      <c r="E49" s="567"/>
      <c r="F49" s="457"/>
      <c r="G49" s="457">
        <v>47.5</v>
      </c>
      <c r="H49" s="457">
        <v>7.5</v>
      </c>
      <c r="I49" s="458" t="s">
        <v>160</v>
      </c>
      <c r="J49" s="457">
        <v>1.75</v>
      </c>
      <c r="K49" s="457">
        <v>2.25</v>
      </c>
      <c r="L49" s="457"/>
      <c r="M49" s="459"/>
      <c r="N49" s="339"/>
      <c r="O49" s="339"/>
      <c r="Q49" s="341"/>
    </row>
    <row r="50" spans="1:17">
      <c r="A50" s="337"/>
      <c r="B50" s="337"/>
      <c r="C50" s="427">
        <v>11</v>
      </c>
      <c r="D50" s="566" t="s">
        <v>161</v>
      </c>
      <c r="E50" s="567"/>
      <c r="F50" s="457"/>
      <c r="G50" s="457">
        <v>47.5</v>
      </c>
      <c r="H50" s="457">
        <v>7.5</v>
      </c>
      <c r="I50" s="458" t="s">
        <v>160</v>
      </c>
      <c r="J50" s="457">
        <v>0.75</v>
      </c>
      <c r="K50" s="457">
        <v>0.1</v>
      </c>
      <c r="L50" s="457"/>
      <c r="M50" s="459"/>
      <c r="N50" s="339"/>
      <c r="O50" s="339"/>
      <c r="Q50" s="341"/>
    </row>
    <row r="51" spans="1:17">
      <c r="A51" s="337"/>
      <c r="B51" s="337"/>
      <c r="C51" s="427">
        <v>12</v>
      </c>
      <c r="D51" s="566" t="s">
        <v>162</v>
      </c>
      <c r="E51" s="567"/>
      <c r="F51" s="457"/>
      <c r="G51" s="457">
        <v>47.5</v>
      </c>
      <c r="H51" s="457">
        <v>4.5</v>
      </c>
      <c r="I51" s="458" t="s">
        <v>163</v>
      </c>
      <c r="J51" s="457">
        <v>17.5</v>
      </c>
      <c r="K51" s="457">
        <v>0.1</v>
      </c>
      <c r="L51" s="457"/>
      <c r="M51" s="459"/>
      <c r="N51" s="339"/>
      <c r="O51" s="339"/>
      <c r="Q51" s="341"/>
    </row>
    <row r="52" spans="1:17">
      <c r="A52" s="337"/>
      <c r="B52" s="337"/>
      <c r="C52" s="427">
        <v>13</v>
      </c>
      <c r="D52" s="566" t="s">
        <v>164</v>
      </c>
      <c r="E52" s="567"/>
      <c r="F52" s="457"/>
      <c r="G52" s="457">
        <v>47.5</v>
      </c>
      <c r="H52" s="457">
        <v>5.5</v>
      </c>
      <c r="I52" s="458" t="s">
        <v>160</v>
      </c>
      <c r="J52" s="457">
        <v>0.75</v>
      </c>
      <c r="K52" s="457">
        <v>0.75</v>
      </c>
      <c r="L52" s="457"/>
      <c r="M52" s="459"/>
      <c r="N52" s="339"/>
      <c r="O52" s="339"/>
      <c r="Q52" s="341"/>
    </row>
    <row r="53" spans="1:17">
      <c r="A53" s="337"/>
      <c r="B53" s="337"/>
      <c r="C53" s="427">
        <v>14</v>
      </c>
      <c r="D53" s="566" t="s">
        <v>165</v>
      </c>
      <c r="E53" s="567"/>
      <c r="F53" s="457"/>
      <c r="G53" s="457">
        <v>42.5</v>
      </c>
      <c r="H53" s="457">
        <v>1.75</v>
      </c>
      <c r="I53" s="455" t="s">
        <v>154</v>
      </c>
      <c r="J53" s="457">
        <v>0.5</v>
      </c>
      <c r="K53" s="457">
        <v>2.25</v>
      </c>
      <c r="L53" s="457"/>
      <c r="M53" s="459"/>
      <c r="N53" s="339"/>
      <c r="O53" s="339"/>
      <c r="Q53" s="341"/>
    </row>
    <row r="54" spans="1:17">
      <c r="A54" s="337"/>
      <c r="B54" s="337"/>
      <c r="C54" s="427">
        <v>15</v>
      </c>
      <c r="D54" s="566" t="s">
        <v>166</v>
      </c>
      <c r="E54" s="567"/>
      <c r="F54" s="457"/>
      <c r="G54" s="457">
        <v>47.5</v>
      </c>
      <c r="H54" s="457">
        <v>2.75</v>
      </c>
      <c r="I54" s="455" t="s">
        <v>142</v>
      </c>
      <c r="J54" s="457">
        <v>0.1</v>
      </c>
      <c r="K54" s="457">
        <v>0.1</v>
      </c>
      <c r="L54" s="457"/>
      <c r="M54" s="459"/>
      <c r="N54" s="339"/>
      <c r="O54" s="339"/>
      <c r="Q54" s="341"/>
    </row>
    <row r="55" spans="1:17">
      <c r="A55" s="337"/>
      <c r="B55" s="337"/>
      <c r="C55" s="427">
        <v>16</v>
      </c>
      <c r="D55" s="566" t="s">
        <v>167</v>
      </c>
      <c r="E55" s="567"/>
      <c r="F55" s="457"/>
      <c r="G55" s="457">
        <v>47.5</v>
      </c>
      <c r="H55" s="457">
        <v>2.75</v>
      </c>
      <c r="I55" s="455" t="s">
        <v>142</v>
      </c>
      <c r="J55" s="457">
        <v>1.75</v>
      </c>
      <c r="K55" s="457">
        <v>2.75</v>
      </c>
      <c r="L55" s="457"/>
      <c r="M55" s="459"/>
      <c r="N55" s="339"/>
      <c r="O55" s="339"/>
      <c r="Q55" s="341"/>
    </row>
    <row r="56" spans="1:17">
      <c r="A56" s="337"/>
      <c r="B56" s="337"/>
      <c r="C56" s="427">
        <v>17</v>
      </c>
      <c r="D56" s="566" t="s">
        <v>168</v>
      </c>
      <c r="E56" s="567"/>
      <c r="F56" s="457"/>
      <c r="G56" s="457">
        <v>51</v>
      </c>
      <c r="H56" s="457">
        <v>5.0199999999999996</v>
      </c>
      <c r="I56" s="455"/>
      <c r="J56" s="457">
        <v>0.83</v>
      </c>
      <c r="K56" s="457">
        <v>0.8</v>
      </c>
      <c r="L56" s="457">
        <v>0.73</v>
      </c>
      <c r="M56" s="459">
        <v>0.27</v>
      </c>
      <c r="N56" s="339"/>
      <c r="O56" s="339"/>
      <c r="Q56" s="341"/>
    </row>
    <row r="57" spans="1:17">
      <c r="A57" s="337"/>
      <c r="B57" s="337"/>
      <c r="C57" s="427">
        <v>18</v>
      </c>
      <c r="D57" s="566" t="s">
        <v>169</v>
      </c>
      <c r="E57" s="567"/>
      <c r="F57" s="457"/>
      <c r="G57" s="457">
        <v>51.5</v>
      </c>
      <c r="H57" s="457">
        <v>3.72</v>
      </c>
      <c r="I57" s="455"/>
      <c r="J57" s="457">
        <v>0.48</v>
      </c>
      <c r="K57" s="457">
        <v>1.01</v>
      </c>
      <c r="L57" s="457">
        <v>0.73</v>
      </c>
      <c r="M57" s="459">
        <v>0.26</v>
      </c>
      <c r="N57" s="339"/>
      <c r="O57" s="339"/>
      <c r="Q57" s="341"/>
    </row>
    <row r="58" spans="1:17">
      <c r="A58" s="337"/>
      <c r="B58" s="337"/>
      <c r="C58" s="427">
        <v>19</v>
      </c>
      <c r="D58" s="566" t="s">
        <v>170</v>
      </c>
      <c r="E58" s="567"/>
      <c r="F58" s="457"/>
      <c r="G58" s="457">
        <v>50</v>
      </c>
      <c r="H58" s="457">
        <v>4.54</v>
      </c>
      <c r="I58" s="455"/>
      <c r="J58" s="457">
        <v>0.65</v>
      </c>
      <c r="K58" s="457">
        <v>0.36</v>
      </c>
      <c r="L58" s="457">
        <v>0.77</v>
      </c>
      <c r="M58" s="459">
        <v>0.28000000000000003</v>
      </c>
      <c r="N58" s="339"/>
      <c r="O58" s="339"/>
      <c r="Q58" s="341"/>
    </row>
    <row r="59" spans="1:17">
      <c r="A59" s="337"/>
      <c r="B59" s="337"/>
      <c r="C59" s="427">
        <v>20</v>
      </c>
      <c r="D59" s="566" t="s">
        <v>171</v>
      </c>
      <c r="E59" s="567"/>
      <c r="F59" s="457"/>
      <c r="G59" s="457">
        <v>50</v>
      </c>
      <c r="H59" s="457">
        <v>4.5</v>
      </c>
      <c r="I59" s="458" t="s">
        <v>172</v>
      </c>
      <c r="J59" s="457">
        <v>1.1000000000000001</v>
      </c>
      <c r="K59" s="457">
        <v>1.25</v>
      </c>
      <c r="L59" s="457">
        <v>0.6</v>
      </c>
      <c r="M59" s="459">
        <v>0.3</v>
      </c>
      <c r="N59" s="339"/>
      <c r="O59" s="339"/>
      <c r="Q59" s="341"/>
    </row>
    <row r="60" spans="1:17">
      <c r="A60" s="337"/>
      <c r="B60" s="337"/>
      <c r="C60" s="427">
        <v>21</v>
      </c>
      <c r="D60" s="566" t="s">
        <v>173</v>
      </c>
      <c r="E60" s="567"/>
      <c r="F60" s="457"/>
      <c r="G60" s="457">
        <f>(30+41.8)/2</f>
        <v>35.9</v>
      </c>
      <c r="H60" s="457">
        <f>(6.64+8.66)/2</f>
        <v>7.65</v>
      </c>
      <c r="I60" s="455"/>
      <c r="J60" s="457">
        <f>(1.35+3.19)/2</f>
        <v>2.27</v>
      </c>
      <c r="K60" s="457">
        <f>(0.98+2.51)/2</f>
        <v>1.7449999999999999</v>
      </c>
      <c r="L60" s="457"/>
      <c r="M60" s="459"/>
      <c r="N60" s="339"/>
      <c r="O60" s="339"/>
      <c r="Q60" s="341"/>
    </row>
    <row r="61" spans="1:17">
      <c r="A61" s="337"/>
      <c r="B61" s="337"/>
      <c r="C61" s="427">
        <v>22</v>
      </c>
      <c r="D61" s="566" t="s">
        <v>303</v>
      </c>
      <c r="E61" s="567"/>
      <c r="F61" s="457"/>
      <c r="G61" s="457">
        <v>32.9</v>
      </c>
      <c r="H61" s="457">
        <f>(5+7.22)/2</f>
        <v>6.1099999999999994</v>
      </c>
      <c r="I61" s="455"/>
      <c r="J61" s="457">
        <f>(1.58+3.41)/2</f>
        <v>2.4950000000000001</v>
      </c>
      <c r="K61" s="457">
        <v>1.69</v>
      </c>
      <c r="L61" s="457"/>
      <c r="M61" s="459"/>
      <c r="N61" s="339"/>
      <c r="O61" s="339"/>
      <c r="Q61" s="341"/>
    </row>
    <row r="62" spans="1:17">
      <c r="A62" s="337"/>
      <c r="B62" s="337"/>
      <c r="C62" s="427">
        <v>23</v>
      </c>
      <c r="D62" s="566" t="s">
        <v>174</v>
      </c>
      <c r="E62" s="567"/>
      <c r="F62" s="457"/>
      <c r="G62" s="457">
        <v>47.5</v>
      </c>
      <c r="H62" s="457">
        <v>8.5</v>
      </c>
      <c r="I62" s="458" t="s">
        <v>160</v>
      </c>
      <c r="J62" s="457">
        <v>9</v>
      </c>
      <c r="K62" s="457"/>
      <c r="L62" s="457"/>
      <c r="M62" s="459"/>
      <c r="N62" s="339"/>
      <c r="O62" s="339"/>
      <c r="Q62" s="341"/>
    </row>
    <row r="63" spans="1:17">
      <c r="A63" s="337"/>
      <c r="B63" s="337"/>
      <c r="C63" s="427">
        <v>24</v>
      </c>
      <c r="D63" s="566" t="s">
        <v>175</v>
      </c>
      <c r="E63" s="567"/>
      <c r="F63" s="457"/>
      <c r="G63" s="457">
        <v>47.5</v>
      </c>
      <c r="H63" s="457">
        <v>8.5</v>
      </c>
      <c r="I63" s="458" t="s">
        <v>160</v>
      </c>
      <c r="J63" s="457">
        <v>2.25</v>
      </c>
      <c r="K63" s="457"/>
      <c r="L63" s="457"/>
      <c r="M63" s="459"/>
      <c r="N63" s="339"/>
      <c r="O63" s="339"/>
      <c r="Q63" s="341"/>
    </row>
    <row r="64" spans="1:17">
      <c r="A64" s="337"/>
      <c r="B64" s="337"/>
      <c r="C64" s="427">
        <v>25</v>
      </c>
      <c r="D64" s="566" t="s">
        <v>176</v>
      </c>
      <c r="E64" s="567"/>
      <c r="F64" s="457"/>
      <c r="G64" s="457">
        <f>(15.9+25.5)/2</f>
        <v>20.7</v>
      </c>
      <c r="H64" s="457">
        <f>(1.32+6.9)/2</f>
        <v>4.1100000000000003</v>
      </c>
      <c r="I64" s="455"/>
      <c r="J64" s="457">
        <f>(18.32+27.07)/2</f>
        <v>22.695</v>
      </c>
      <c r="K64" s="457">
        <v>0.12</v>
      </c>
      <c r="L64" s="457"/>
      <c r="M64" s="459"/>
      <c r="N64" s="339"/>
      <c r="O64" s="339"/>
      <c r="Q64" s="341"/>
    </row>
    <row r="65" spans="1:17">
      <c r="A65" s="337"/>
      <c r="B65" s="337"/>
      <c r="C65" s="427">
        <v>26</v>
      </c>
      <c r="D65" s="566" t="s">
        <v>177</v>
      </c>
      <c r="E65" s="567"/>
      <c r="F65" s="457"/>
      <c r="G65" s="457">
        <v>10.7</v>
      </c>
      <c r="H65" s="457">
        <f>(2.64+4.59)/2</f>
        <v>3.6150000000000002</v>
      </c>
      <c r="I65" s="455"/>
      <c r="J65" s="457">
        <f>(19.37+27.27)/2</f>
        <v>23.32</v>
      </c>
      <c r="K65" s="457">
        <v>7.0000000000000007E-2</v>
      </c>
      <c r="L65" s="457"/>
      <c r="M65" s="459"/>
      <c r="N65" s="339"/>
      <c r="O65" s="339"/>
      <c r="Q65" s="341"/>
    </row>
    <row r="66" spans="1:17">
      <c r="A66" s="337"/>
      <c r="B66" s="337"/>
      <c r="C66" s="427">
        <v>27</v>
      </c>
      <c r="D66" s="566" t="s">
        <v>178</v>
      </c>
      <c r="E66" s="567"/>
      <c r="F66" s="457"/>
      <c r="G66" s="457">
        <f>(34.6+35.7)/2</f>
        <v>35.150000000000006</v>
      </c>
      <c r="H66" s="457">
        <f>(6.35+12.87)/2</f>
        <v>9.61</v>
      </c>
      <c r="I66" s="455"/>
      <c r="J66" s="457">
        <v>0.24</v>
      </c>
      <c r="K66" s="457">
        <v>0.03</v>
      </c>
      <c r="L66" s="457"/>
      <c r="M66" s="459"/>
      <c r="N66" s="339"/>
      <c r="O66" s="339"/>
      <c r="Q66" s="341"/>
    </row>
    <row r="67" spans="1:17">
      <c r="A67" s="337"/>
      <c r="B67" s="337"/>
      <c r="C67" s="427">
        <v>28</v>
      </c>
      <c r="D67" s="566" t="s">
        <v>179</v>
      </c>
      <c r="E67" s="567"/>
      <c r="F67" s="457"/>
      <c r="G67" s="457">
        <v>47.5</v>
      </c>
      <c r="H67" s="457">
        <v>8.5</v>
      </c>
      <c r="I67" s="458" t="s">
        <v>160</v>
      </c>
      <c r="J67" s="457">
        <v>4.5</v>
      </c>
      <c r="K67" s="457"/>
      <c r="L67" s="457"/>
      <c r="M67" s="459"/>
      <c r="N67" s="339"/>
      <c r="O67" s="339"/>
      <c r="Q67" s="341"/>
    </row>
    <row r="68" spans="1:17">
      <c r="A68" s="337"/>
      <c r="B68" s="337"/>
      <c r="C68" s="427">
        <v>29</v>
      </c>
      <c r="D68" s="566" t="s">
        <v>180</v>
      </c>
      <c r="E68" s="567"/>
      <c r="F68" s="457"/>
      <c r="G68" s="457">
        <v>37.5</v>
      </c>
      <c r="H68" s="457">
        <v>6.5</v>
      </c>
      <c r="I68" s="458" t="s">
        <v>160</v>
      </c>
      <c r="J68" s="457">
        <v>37.5</v>
      </c>
      <c r="K68" s="457">
        <v>0.5</v>
      </c>
      <c r="L68" s="457"/>
      <c r="M68" s="459"/>
      <c r="N68" s="339"/>
      <c r="O68" s="339"/>
      <c r="Q68" s="341"/>
    </row>
    <row r="69" spans="1:17">
      <c r="A69" s="337"/>
      <c r="B69" s="337"/>
      <c r="C69" s="427">
        <v>30</v>
      </c>
      <c r="D69" s="566" t="s">
        <v>181</v>
      </c>
      <c r="E69" s="567"/>
      <c r="F69" s="457"/>
      <c r="G69" s="457">
        <v>37.5</v>
      </c>
      <c r="H69" s="457">
        <v>3.75</v>
      </c>
      <c r="I69" s="458" t="s">
        <v>163</v>
      </c>
      <c r="J69" s="457">
        <v>1</v>
      </c>
      <c r="K69" s="457">
        <v>1</v>
      </c>
      <c r="L69" s="457"/>
      <c r="M69" s="459"/>
      <c r="N69" s="339"/>
      <c r="O69" s="339"/>
      <c r="Q69" s="341"/>
    </row>
    <row r="70" spans="1:17">
      <c r="A70" s="337"/>
      <c r="B70" s="337"/>
      <c r="C70" s="427">
        <v>31</v>
      </c>
      <c r="D70" s="566" t="s">
        <v>182</v>
      </c>
      <c r="E70" s="567"/>
      <c r="F70" s="457"/>
      <c r="G70" s="457">
        <v>47.5</v>
      </c>
      <c r="H70" s="457">
        <v>8.5</v>
      </c>
      <c r="I70" s="458" t="s">
        <v>160</v>
      </c>
      <c r="J70" s="457">
        <v>1.75</v>
      </c>
      <c r="K70" s="457">
        <v>1.25</v>
      </c>
      <c r="L70" s="457"/>
      <c r="M70" s="459"/>
      <c r="N70" s="339"/>
      <c r="O70" s="339"/>
      <c r="Q70" s="341"/>
    </row>
    <row r="71" spans="1:17">
      <c r="A71" s="337"/>
      <c r="B71" s="337"/>
      <c r="C71" s="427">
        <v>32</v>
      </c>
      <c r="D71" s="566" t="s">
        <v>183</v>
      </c>
      <c r="E71" s="567"/>
      <c r="F71" s="457"/>
      <c r="G71" s="457">
        <v>47.5</v>
      </c>
      <c r="H71" s="457">
        <v>8.5</v>
      </c>
      <c r="I71" s="458" t="s">
        <v>160</v>
      </c>
      <c r="J71" s="457">
        <v>0.75</v>
      </c>
      <c r="K71" s="457">
        <v>0.75</v>
      </c>
      <c r="L71" s="457"/>
      <c r="M71" s="459"/>
      <c r="N71" s="339"/>
      <c r="O71" s="339"/>
      <c r="Q71" s="341"/>
    </row>
    <row r="72" spans="1:17">
      <c r="A72" s="337"/>
      <c r="B72" s="337"/>
      <c r="C72" s="427">
        <v>33</v>
      </c>
      <c r="D72" s="566" t="s">
        <v>184</v>
      </c>
      <c r="E72" s="567"/>
      <c r="F72" s="457"/>
      <c r="G72" s="457">
        <v>47.5</v>
      </c>
      <c r="H72" s="457">
        <v>5.25</v>
      </c>
      <c r="I72" s="458" t="s">
        <v>163</v>
      </c>
      <c r="J72" s="457">
        <v>0.1</v>
      </c>
      <c r="K72" s="457">
        <v>0.2</v>
      </c>
      <c r="L72" s="457"/>
      <c r="M72" s="459"/>
      <c r="N72" s="339"/>
      <c r="O72" s="339"/>
      <c r="Q72" s="341"/>
    </row>
    <row r="73" spans="1:17">
      <c r="A73" s="337"/>
      <c r="B73" s="337"/>
      <c r="C73" s="427">
        <v>34</v>
      </c>
      <c r="D73" s="566" t="s">
        <v>185</v>
      </c>
      <c r="E73" s="567"/>
      <c r="F73" s="457"/>
      <c r="G73" s="457">
        <v>36.799999999999997</v>
      </c>
      <c r="H73" s="457">
        <f>(4.55+14.18)/2</f>
        <v>9.3650000000000002</v>
      </c>
      <c r="I73" s="455"/>
      <c r="J73" s="457">
        <f>(0.29+2.2)/2</f>
        <v>1.2450000000000001</v>
      </c>
      <c r="K73" s="457">
        <v>0.61</v>
      </c>
      <c r="L73" s="457"/>
      <c r="M73" s="459"/>
      <c r="N73" s="339"/>
      <c r="O73" s="339"/>
      <c r="Q73" s="341"/>
    </row>
    <row r="74" spans="1:17">
      <c r="A74" s="337"/>
      <c r="B74" s="337"/>
      <c r="C74" s="427">
        <v>35</v>
      </c>
      <c r="D74" s="566" t="s">
        <v>186</v>
      </c>
      <c r="E74" s="567"/>
      <c r="F74" s="457"/>
      <c r="G74" s="457">
        <f>(26.9+45.2)/2</f>
        <v>36.049999999999997</v>
      </c>
      <c r="H74" s="457">
        <f>(5.05+10.6)/2</f>
        <v>7.8249999999999993</v>
      </c>
      <c r="I74" s="455"/>
      <c r="J74" s="457">
        <f>(0.4+6.6)/2</f>
        <v>3.5</v>
      </c>
      <c r="K74" s="457">
        <f>(0.3+10.7)/2</f>
        <v>5.5</v>
      </c>
      <c r="L74" s="457"/>
      <c r="M74" s="459"/>
      <c r="N74" s="339"/>
      <c r="O74" s="339"/>
      <c r="Q74" s="341"/>
    </row>
    <row r="75" spans="1:17">
      <c r="A75" s="337"/>
      <c r="B75" s="337"/>
      <c r="C75" s="427">
        <v>36</v>
      </c>
      <c r="D75" s="566" t="s">
        <v>187</v>
      </c>
      <c r="E75" s="567"/>
      <c r="F75" s="457"/>
      <c r="G75" s="457">
        <f>(26.4+49.9)/2</f>
        <v>38.15</v>
      </c>
      <c r="H75" s="457">
        <f>(0.91+2.63)/2</f>
        <v>1.77</v>
      </c>
      <c r="I75" s="455"/>
      <c r="J75" s="457">
        <f>(0.16+1.94)/2</f>
        <v>1.05</v>
      </c>
      <c r="K75" s="457">
        <f>(0.39+1.81)/2</f>
        <v>1.1000000000000001</v>
      </c>
      <c r="L75" s="457"/>
      <c r="M75" s="459"/>
      <c r="N75" s="339"/>
      <c r="O75" s="339"/>
      <c r="Q75" s="341"/>
    </row>
    <row r="76" spans="1:17">
      <c r="A76" s="337"/>
      <c r="B76" s="337"/>
      <c r="C76" s="427">
        <v>37</v>
      </c>
      <c r="D76" s="566" t="s">
        <v>188</v>
      </c>
      <c r="E76" s="567"/>
      <c r="F76" s="457"/>
      <c r="G76" s="457">
        <f>(3.4+44.8)/2</f>
        <v>24.099999999999998</v>
      </c>
      <c r="H76" s="457">
        <f>(0.33+9.36)/2</f>
        <v>4.8449999999999998</v>
      </c>
      <c r="I76" s="455"/>
      <c r="J76" s="457">
        <f>(0.48+3.57)/2</f>
        <v>2.0249999999999999</v>
      </c>
      <c r="K76" s="457">
        <f>(0.61+3.13)/2</f>
        <v>1.8699999999999999</v>
      </c>
      <c r="L76" s="457"/>
      <c r="M76" s="459"/>
      <c r="N76" s="339"/>
      <c r="O76" s="339"/>
      <c r="Q76" s="341"/>
    </row>
    <row r="77" spans="1:17">
      <c r="A77" s="337"/>
      <c r="B77" s="337"/>
      <c r="C77" s="427">
        <v>38</v>
      </c>
      <c r="D77" s="566" t="s">
        <v>189</v>
      </c>
      <c r="E77" s="567"/>
      <c r="F77" s="457"/>
      <c r="G77" s="457">
        <v>42.5</v>
      </c>
      <c r="H77" s="457">
        <v>5.5</v>
      </c>
      <c r="I77" s="458" t="s">
        <v>163</v>
      </c>
      <c r="J77" s="457">
        <v>0.9</v>
      </c>
      <c r="K77" s="457">
        <v>5.5</v>
      </c>
      <c r="L77" s="457">
        <v>6</v>
      </c>
      <c r="M77" s="459">
        <v>0.4</v>
      </c>
      <c r="N77" s="339"/>
      <c r="O77" s="339"/>
      <c r="Q77" s="341"/>
    </row>
    <row r="78" spans="1:17">
      <c r="A78" s="337"/>
      <c r="B78" s="337"/>
      <c r="C78" s="427">
        <v>39</v>
      </c>
      <c r="D78" s="566" t="s">
        <v>190</v>
      </c>
      <c r="E78" s="567"/>
      <c r="F78" s="457"/>
      <c r="G78" s="457">
        <v>42.5</v>
      </c>
      <c r="H78" s="457">
        <v>3.5</v>
      </c>
      <c r="I78" s="458" t="s">
        <v>144</v>
      </c>
      <c r="J78" s="457">
        <v>0.9</v>
      </c>
      <c r="K78" s="457">
        <v>5.5</v>
      </c>
      <c r="L78" s="457">
        <v>3.5</v>
      </c>
      <c r="M78" s="459">
        <v>0.6</v>
      </c>
      <c r="N78" s="339"/>
      <c r="O78" s="339"/>
      <c r="Q78" s="341"/>
    </row>
    <row r="79" spans="1:17">
      <c r="A79" s="337"/>
      <c r="B79" s="337"/>
      <c r="C79" s="427">
        <v>40</v>
      </c>
      <c r="D79" s="566" t="s">
        <v>191</v>
      </c>
      <c r="E79" s="567"/>
      <c r="F79" s="457"/>
      <c r="G79" s="457">
        <v>42.5</v>
      </c>
      <c r="H79" s="457">
        <v>5.5</v>
      </c>
      <c r="I79" s="458" t="s">
        <v>163</v>
      </c>
      <c r="J79" s="457">
        <v>1.25</v>
      </c>
      <c r="K79" s="457">
        <v>5.5</v>
      </c>
      <c r="L79" s="457">
        <v>1.75</v>
      </c>
      <c r="M79" s="459">
        <v>0.25</v>
      </c>
      <c r="N79" s="339"/>
      <c r="O79" s="339"/>
      <c r="Q79" s="341"/>
    </row>
    <row r="80" spans="1:17">
      <c r="A80" s="337"/>
      <c r="B80" s="337"/>
      <c r="C80" s="427">
        <v>41</v>
      </c>
      <c r="D80" s="566" t="s">
        <v>192</v>
      </c>
      <c r="E80" s="567"/>
      <c r="F80" s="457"/>
      <c r="G80" s="457">
        <v>45</v>
      </c>
      <c r="H80" s="457">
        <v>3.5</v>
      </c>
      <c r="I80" s="458" t="s">
        <v>144</v>
      </c>
      <c r="J80" s="457">
        <v>1.75</v>
      </c>
      <c r="K80" s="457">
        <v>5.75</v>
      </c>
      <c r="L80" s="457">
        <v>5.5</v>
      </c>
      <c r="M80" s="459">
        <v>0.85</v>
      </c>
      <c r="N80" s="339"/>
      <c r="O80" s="339"/>
      <c r="Q80" s="341"/>
    </row>
    <row r="81" spans="1:17">
      <c r="A81" s="337"/>
      <c r="B81" s="337"/>
      <c r="C81" s="427">
        <v>42</v>
      </c>
      <c r="D81" s="566" t="s">
        <v>193</v>
      </c>
      <c r="E81" s="567"/>
      <c r="F81" s="457"/>
      <c r="G81" s="457">
        <v>42.5</v>
      </c>
      <c r="H81" s="457">
        <v>4.5</v>
      </c>
      <c r="I81" s="458" t="s">
        <v>194</v>
      </c>
      <c r="J81" s="457">
        <v>1.25</v>
      </c>
      <c r="K81" s="457">
        <v>0.85</v>
      </c>
      <c r="L81" s="457">
        <v>7</v>
      </c>
      <c r="M81" s="459">
        <v>0.6</v>
      </c>
      <c r="N81" s="339"/>
      <c r="O81" s="339"/>
      <c r="Q81" s="341"/>
    </row>
    <row r="82" spans="1:17">
      <c r="A82" s="337"/>
      <c r="B82" s="337"/>
      <c r="C82" s="427">
        <v>43</v>
      </c>
      <c r="D82" s="566" t="s">
        <v>195</v>
      </c>
      <c r="E82" s="567"/>
      <c r="F82" s="457"/>
      <c r="G82" s="457">
        <v>45</v>
      </c>
      <c r="H82" s="457">
        <v>4.5</v>
      </c>
      <c r="I82" s="458" t="s">
        <v>144</v>
      </c>
      <c r="J82" s="457">
        <v>1.25</v>
      </c>
      <c r="K82" s="457">
        <v>0.9</v>
      </c>
      <c r="L82" s="457">
        <v>1.25</v>
      </c>
      <c r="M82" s="459">
        <v>0.45</v>
      </c>
      <c r="N82" s="339"/>
      <c r="O82" s="339"/>
      <c r="Q82" s="341"/>
    </row>
    <row r="83" spans="1:17">
      <c r="A83" s="337"/>
      <c r="B83" s="337"/>
      <c r="C83" s="427">
        <v>44</v>
      </c>
      <c r="D83" s="566" t="s">
        <v>196</v>
      </c>
      <c r="E83" s="567"/>
      <c r="F83" s="457"/>
      <c r="G83" s="457">
        <v>42.5</v>
      </c>
      <c r="H83" s="457">
        <v>2.5</v>
      </c>
      <c r="I83" s="458" t="s">
        <v>144</v>
      </c>
      <c r="J83" s="457">
        <v>1.25</v>
      </c>
      <c r="K83" s="457">
        <v>0.8</v>
      </c>
      <c r="L83" s="457">
        <v>4.75</v>
      </c>
      <c r="M83" s="459">
        <v>0.4</v>
      </c>
      <c r="N83" s="339"/>
      <c r="O83" s="339"/>
      <c r="Q83" s="341"/>
    </row>
    <row r="84" spans="1:17">
      <c r="A84" s="337"/>
      <c r="B84" s="337"/>
      <c r="C84" s="427">
        <v>45</v>
      </c>
      <c r="D84" s="566" t="s">
        <v>197</v>
      </c>
      <c r="E84" s="567"/>
      <c r="F84" s="457"/>
      <c r="G84" s="457">
        <v>45</v>
      </c>
      <c r="H84" s="457">
        <v>3.75</v>
      </c>
      <c r="I84" s="458" t="s">
        <v>144</v>
      </c>
      <c r="J84" s="457">
        <v>1.25</v>
      </c>
      <c r="K84" s="457">
        <v>1.75</v>
      </c>
      <c r="L84" s="457">
        <v>2.75</v>
      </c>
      <c r="M84" s="459">
        <v>0.85</v>
      </c>
      <c r="N84" s="339"/>
      <c r="O84" s="339"/>
      <c r="Q84" s="341"/>
    </row>
    <row r="85" spans="1:17">
      <c r="A85" s="337"/>
      <c r="B85" s="337"/>
      <c r="C85" s="427">
        <v>46</v>
      </c>
      <c r="D85" s="566" t="s">
        <v>198</v>
      </c>
      <c r="E85" s="567"/>
      <c r="F85" s="457"/>
      <c r="G85" s="457">
        <v>42.5</v>
      </c>
      <c r="H85" s="457">
        <v>1.75</v>
      </c>
      <c r="I85" s="455" t="s">
        <v>156</v>
      </c>
      <c r="J85" s="457">
        <v>0.75</v>
      </c>
      <c r="K85" s="457">
        <v>1.75</v>
      </c>
      <c r="L85" s="457">
        <v>0.25</v>
      </c>
      <c r="M85" s="459">
        <v>0.35</v>
      </c>
      <c r="N85" s="339"/>
      <c r="O85" s="339"/>
      <c r="Q85" s="341"/>
    </row>
    <row r="86" spans="1:17">
      <c r="A86" s="337"/>
      <c r="B86" s="337"/>
      <c r="C86" s="427">
        <v>47</v>
      </c>
      <c r="D86" s="566" t="s">
        <v>199</v>
      </c>
      <c r="E86" s="567"/>
      <c r="F86" s="457"/>
      <c r="G86" s="457">
        <v>42</v>
      </c>
      <c r="H86" s="457">
        <v>1.3</v>
      </c>
      <c r="I86" s="455"/>
      <c r="J86" s="457"/>
      <c r="K86" s="457"/>
      <c r="L86" s="457"/>
      <c r="M86" s="459"/>
      <c r="N86" s="339"/>
      <c r="O86" s="339"/>
      <c r="Q86" s="341"/>
    </row>
    <row r="87" spans="1:17">
      <c r="A87" s="337"/>
      <c r="B87" s="337"/>
      <c r="C87" s="427">
        <v>48</v>
      </c>
      <c r="D87" s="566" t="s">
        <v>200</v>
      </c>
      <c r="E87" s="567"/>
      <c r="F87" s="457"/>
      <c r="G87" s="457">
        <v>47.5</v>
      </c>
      <c r="H87" s="457">
        <v>1.25</v>
      </c>
      <c r="I87" s="455" t="s">
        <v>201</v>
      </c>
      <c r="J87" s="457">
        <v>0.35</v>
      </c>
      <c r="K87" s="457">
        <v>0.75</v>
      </c>
      <c r="L87" s="457">
        <v>4.25</v>
      </c>
      <c r="M87" s="459">
        <v>0.25</v>
      </c>
      <c r="N87" s="339"/>
      <c r="O87" s="339"/>
      <c r="Q87" s="341"/>
    </row>
    <row r="88" spans="1:17">
      <c r="A88" s="337"/>
      <c r="B88" s="337"/>
      <c r="C88" s="427">
        <v>49</v>
      </c>
      <c r="D88" s="566" t="s">
        <v>202</v>
      </c>
      <c r="E88" s="567"/>
      <c r="F88" s="457"/>
      <c r="G88" s="457">
        <v>47.5</v>
      </c>
      <c r="H88" s="457">
        <v>2.5</v>
      </c>
      <c r="I88" s="455" t="s">
        <v>154</v>
      </c>
      <c r="J88" s="457">
        <v>0.75</v>
      </c>
      <c r="K88" s="457">
        <v>4.5</v>
      </c>
      <c r="L88" s="457">
        <v>1.1000000000000001</v>
      </c>
      <c r="M88" s="459">
        <v>0.6</v>
      </c>
      <c r="N88" s="339"/>
      <c r="O88" s="339"/>
      <c r="Q88" s="341"/>
    </row>
    <row r="89" spans="1:17">
      <c r="A89" s="337"/>
      <c r="B89" s="337"/>
      <c r="C89" s="427">
        <v>50</v>
      </c>
      <c r="D89" s="566" t="s">
        <v>203</v>
      </c>
      <c r="E89" s="567"/>
      <c r="F89" s="457"/>
      <c r="G89" s="457">
        <v>47.5</v>
      </c>
      <c r="H89" s="457">
        <v>3.5</v>
      </c>
      <c r="I89" s="458" t="s">
        <v>144</v>
      </c>
      <c r="J89" s="457">
        <v>0.75</v>
      </c>
      <c r="K89" s="457">
        <v>4.5</v>
      </c>
      <c r="L89" s="457">
        <v>2.25</v>
      </c>
      <c r="M89" s="459">
        <v>0.85</v>
      </c>
      <c r="N89" s="339"/>
      <c r="O89" s="339"/>
      <c r="Q89" s="341"/>
    </row>
    <row r="90" spans="1:17">
      <c r="A90" s="337"/>
      <c r="B90" s="337"/>
      <c r="C90" s="427">
        <v>51</v>
      </c>
      <c r="D90" s="566" t="s">
        <v>204</v>
      </c>
      <c r="E90" s="567"/>
      <c r="F90" s="457"/>
      <c r="G90" s="457">
        <v>46</v>
      </c>
      <c r="H90" s="457">
        <v>4.2</v>
      </c>
      <c r="I90" s="455"/>
      <c r="J90" s="457"/>
      <c r="K90" s="457"/>
      <c r="L90" s="457"/>
      <c r="M90" s="459"/>
      <c r="N90" s="339"/>
      <c r="O90" s="339"/>
      <c r="Q90" s="341"/>
    </row>
    <row r="91" spans="1:17">
      <c r="A91" s="337"/>
      <c r="B91" s="337"/>
      <c r="C91" s="427">
        <v>52</v>
      </c>
      <c r="D91" s="566" t="s">
        <v>205</v>
      </c>
      <c r="E91" s="567"/>
      <c r="F91" s="457"/>
      <c r="G91" s="457">
        <v>47.5</v>
      </c>
      <c r="H91" s="457">
        <v>3.5</v>
      </c>
      <c r="I91" s="458" t="s">
        <v>144</v>
      </c>
      <c r="J91" s="457">
        <v>0.75</v>
      </c>
      <c r="K91" s="457">
        <v>2.5</v>
      </c>
      <c r="L91" s="457">
        <v>2.25</v>
      </c>
      <c r="M91" s="459">
        <v>0.85</v>
      </c>
      <c r="N91" s="339"/>
      <c r="O91" s="339"/>
      <c r="Q91" s="341"/>
    </row>
    <row r="92" spans="1:17">
      <c r="A92" s="337"/>
      <c r="B92" s="337"/>
      <c r="C92" s="427">
        <v>53</v>
      </c>
      <c r="D92" s="566" t="s">
        <v>206</v>
      </c>
      <c r="E92" s="567"/>
      <c r="F92" s="457"/>
      <c r="G92" s="457">
        <v>45</v>
      </c>
      <c r="H92" s="457">
        <v>1.25</v>
      </c>
      <c r="I92" s="455" t="s">
        <v>154</v>
      </c>
      <c r="J92" s="457">
        <v>0.4</v>
      </c>
      <c r="K92" s="457">
        <v>1.25</v>
      </c>
      <c r="L92" s="457">
        <v>1.25</v>
      </c>
      <c r="M92" s="459">
        <v>0.4</v>
      </c>
      <c r="N92" s="339"/>
      <c r="O92" s="339"/>
      <c r="Q92" s="341"/>
    </row>
    <row r="93" spans="1:17">
      <c r="A93" s="337"/>
      <c r="B93" s="337"/>
      <c r="C93" s="427">
        <v>54</v>
      </c>
      <c r="D93" s="566" t="s">
        <v>207</v>
      </c>
      <c r="E93" s="567"/>
      <c r="F93" s="457"/>
      <c r="G93" s="457">
        <v>45</v>
      </c>
      <c r="H93" s="457">
        <v>1.25</v>
      </c>
      <c r="I93" s="455" t="s">
        <v>154</v>
      </c>
      <c r="J93" s="457">
        <v>0.75</v>
      </c>
      <c r="K93" s="457">
        <v>2.75</v>
      </c>
      <c r="L93" s="457">
        <v>1.25</v>
      </c>
      <c r="M93" s="459">
        <v>0.6</v>
      </c>
      <c r="N93" s="339"/>
      <c r="O93" s="339"/>
      <c r="Q93" s="341"/>
    </row>
    <row r="94" spans="1:17">
      <c r="A94" s="337"/>
      <c r="B94" s="337"/>
      <c r="C94" s="427">
        <v>55</v>
      </c>
      <c r="D94" s="566" t="s">
        <v>208</v>
      </c>
      <c r="E94" s="567"/>
      <c r="F94" s="457"/>
      <c r="G94" s="457">
        <v>45</v>
      </c>
      <c r="H94" s="457">
        <v>1.75</v>
      </c>
      <c r="I94" s="455" t="s">
        <v>209</v>
      </c>
      <c r="J94" s="457">
        <v>0.4</v>
      </c>
      <c r="K94" s="457">
        <v>1.75</v>
      </c>
      <c r="L94" s="457">
        <v>1.25</v>
      </c>
      <c r="M94" s="459">
        <v>0.6</v>
      </c>
      <c r="N94" s="339"/>
      <c r="O94" s="339"/>
      <c r="Q94" s="341"/>
    </row>
    <row r="95" spans="1:17">
      <c r="A95" s="337"/>
      <c r="B95" s="337"/>
      <c r="C95" s="427">
        <v>56</v>
      </c>
      <c r="D95" s="566" t="s">
        <v>210</v>
      </c>
      <c r="E95" s="567"/>
      <c r="F95" s="457"/>
      <c r="G95" s="457">
        <v>47.5</v>
      </c>
      <c r="H95" s="457">
        <v>2.25</v>
      </c>
      <c r="I95" s="455" t="s">
        <v>209</v>
      </c>
      <c r="J95" s="457">
        <v>0.75</v>
      </c>
      <c r="K95" s="457">
        <v>2.75</v>
      </c>
      <c r="L95" s="457">
        <v>1.25</v>
      </c>
      <c r="M95" s="459">
        <v>0.6</v>
      </c>
      <c r="N95" s="339"/>
      <c r="O95" s="339"/>
      <c r="Q95" s="341"/>
    </row>
    <row r="96" spans="1:17">
      <c r="A96" s="337"/>
      <c r="B96" s="337"/>
      <c r="C96" s="427">
        <v>57</v>
      </c>
      <c r="D96" s="566" t="s">
        <v>211</v>
      </c>
      <c r="E96" s="567"/>
      <c r="F96" s="457"/>
      <c r="G96" s="457">
        <v>47.5</v>
      </c>
      <c r="H96" s="457">
        <v>2.75</v>
      </c>
      <c r="I96" s="455" t="s">
        <v>209</v>
      </c>
      <c r="J96" s="457">
        <v>0.75</v>
      </c>
      <c r="K96" s="457">
        <v>2.25</v>
      </c>
      <c r="L96" s="457">
        <v>2.25</v>
      </c>
      <c r="M96" s="459">
        <v>0.75</v>
      </c>
      <c r="N96" s="339"/>
      <c r="O96" s="339"/>
      <c r="Q96" s="341"/>
    </row>
    <row r="97" spans="1:17">
      <c r="A97" s="337"/>
      <c r="B97" s="337"/>
      <c r="C97" s="427">
        <v>58</v>
      </c>
      <c r="D97" s="566" t="s">
        <v>212</v>
      </c>
      <c r="E97" s="567"/>
      <c r="F97" s="457"/>
      <c r="G97" s="457">
        <v>47.5</v>
      </c>
      <c r="H97" s="457">
        <v>2.75</v>
      </c>
      <c r="I97" s="455" t="s">
        <v>142</v>
      </c>
      <c r="J97" s="457">
        <v>0.75</v>
      </c>
      <c r="K97" s="457">
        <v>2.25</v>
      </c>
      <c r="L97" s="457">
        <v>1.25</v>
      </c>
      <c r="M97" s="459">
        <v>0.4</v>
      </c>
      <c r="N97" s="339"/>
      <c r="O97" s="339"/>
      <c r="Q97" s="341"/>
    </row>
    <row r="98" spans="1:17">
      <c r="A98" s="337"/>
      <c r="B98" s="337"/>
      <c r="C98" s="427">
        <v>59</v>
      </c>
      <c r="D98" s="566" t="s">
        <v>213</v>
      </c>
      <c r="E98" s="567"/>
      <c r="F98" s="457"/>
      <c r="G98" s="457">
        <v>45</v>
      </c>
      <c r="H98" s="457">
        <v>1.75</v>
      </c>
      <c r="I98" s="455" t="s">
        <v>209</v>
      </c>
      <c r="J98" s="457">
        <v>0.75</v>
      </c>
      <c r="K98" s="457">
        <v>1.75</v>
      </c>
      <c r="L98" s="457">
        <v>0.75</v>
      </c>
      <c r="M98" s="459">
        <v>0.4</v>
      </c>
      <c r="N98" s="339"/>
      <c r="O98" s="339"/>
      <c r="Q98" s="341"/>
    </row>
    <row r="99" spans="1:17">
      <c r="A99" s="337"/>
      <c r="B99" s="337"/>
      <c r="C99" s="427">
        <v>60</v>
      </c>
      <c r="D99" s="566" t="s">
        <v>214</v>
      </c>
      <c r="E99" s="567"/>
      <c r="F99" s="457"/>
      <c r="G99" s="457">
        <v>45</v>
      </c>
      <c r="H99" s="457">
        <v>1.25</v>
      </c>
      <c r="I99" s="455" t="s">
        <v>215</v>
      </c>
      <c r="J99" s="457">
        <v>0.75</v>
      </c>
      <c r="K99" s="457">
        <v>2.75</v>
      </c>
      <c r="L99" s="457"/>
      <c r="M99" s="459"/>
      <c r="N99" s="339"/>
      <c r="O99" s="339"/>
      <c r="Q99" s="341"/>
    </row>
    <row r="100" spans="1:17">
      <c r="A100" s="337"/>
      <c r="B100" s="337"/>
      <c r="C100" s="427">
        <v>61</v>
      </c>
      <c r="D100" s="566" t="s">
        <v>216</v>
      </c>
      <c r="E100" s="567"/>
      <c r="F100" s="457"/>
      <c r="G100" s="457">
        <v>38</v>
      </c>
      <c r="H100" s="457">
        <v>3</v>
      </c>
      <c r="I100" s="455"/>
      <c r="J100" s="457"/>
      <c r="K100" s="457"/>
      <c r="L100" s="457"/>
      <c r="M100" s="459"/>
      <c r="N100" s="339"/>
      <c r="O100" s="339"/>
      <c r="Q100" s="341"/>
    </row>
    <row r="101" spans="1:17">
      <c r="A101" s="337"/>
      <c r="B101" s="337"/>
      <c r="C101" s="427">
        <v>62</v>
      </c>
      <c r="D101" s="566" t="s">
        <v>217</v>
      </c>
      <c r="E101" s="567"/>
      <c r="F101" s="457"/>
      <c r="G101" s="457">
        <v>45</v>
      </c>
      <c r="H101" s="457">
        <v>2.7</v>
      </c>
      <c r="I101" s="455"/>
      <c r="J101" s="457"/>
      <c r="K101" s="457"/>
      <c r="L101" s="457"/>
      <c r="M101" s="459"/>
      <c r="N101" s="339"/>
      <c r="O101" s="339"/>
      <c r="Q101" s="341"/>
    </row>
    <row r="102" spans="1:17">
      <c r="A102" s="337"/>
      <c r="B102" s="337"/>
      <c r="C102" s="427">
        <v>63</v>
      </c>
      <c r="D102" s="566" t="s">
        <v>218</v>
      </c>
      <c r="E102" s="567"/>
      <c r="F102" s="457"/>
      <c r="G102" s="457">
        <v>43</v>
      </c>
      <c r="H102" s="457">
        <v>2.2999999999999998</v>
      </c>
      <c r="I102" s="455"/>
      <c r="J102" s="457"/>
      <c r="K102" s="457"/>
      <c r="L102" s="457"/>
      <c r="M102" s="459"/>
      <c r="N102" s="339"/>
      <c r="O102" s="339"/>
      <c r="Q102" s="341"/>
    </row>
    <row r="103" spans="1:17">
      <c r="A103" s="337"/>
      <c r="B103" s="337"/>
      <c r="C103" s="427">
        <v>64</v>
      </c>
      <c r="D103" s="566" t="s">
        <v>219</v>
      </c>
      <c r="E103" s="567"/>
      <c r="F103" s="457"/>
      <c r="G103" s="457">
        <v>44</v>
      </c>
      <c r="H103" s="457">
        <v>2.2999999999999998</v>
      </c>
      <c r="I103" s="455"/>
      <c r="J103" s="457"/>
      <c r="K103" s="457"/>
      <c r="L103" s="457"/>
      <c r="M103" s="459"/>
      <c r="N103" s="339"/>
      <c r="O103" s="339"/>
      <c r="Q103" s="341"/>
    </row>
    <row r="104" spans="1:17">
      <c r="A104" s="337"/>
      <c r="B104" s="337"/>
      <c r="C104" s="427">
        <v>65</v>
      </c>
      <c r="D104" s="566" t="s">
        <v>220</v>
      </c>
      <c r="E104" s="567"/>
      <c r="F104" s="457"/>
      <c r="G104" s="457">
        <v>40</v>
      </c>
      <c r="H104" s="457">
        <v>1.4</v>
      </c>
      <c r="I104" s="455"/>
      <c r="J104" s="457"/>
      <c r="K104" s="457"/>
      <c r="L104" s="457"/>
      <c r="M104" s="459"/>
      <c r="N104" s="339"/>
      <c r="O104" s="339"/>
      <c r="Q104" s="341"/>
    </row>
    <row r="105" spans="1:17">
      <c r="A105" s="337"/>
      <c r="B105" s="337"/>
      <c r="C105" s="427">
        <v>66</v>
      </c>
      <c r="D105" s="566" t="s">
        <v>305</v>
      </c>
      <c r="E105" s="567"/>
      <c r="F105" s="457"/>
      <c r="G105" s="457">
        <v>44</v>
      </c>
      <c r="H105" s="457">
        <v>1.5</v>
      </c>
      <c r="I105" s="455"/>
      <c r="J105" s="457"/>
      <c r="K105" s="457"/>
      <c r="L105" s="457"/>
      <c r="M105" s="459"/>
      <c r="N105" s="339"/>
      <c r="O105" s="339"/>
      <c r="Q105" s="341"/>
    </row>
    <row r="106" spans="1:17">
      <c r="A106" s="337"/>
      <c r="B106" s="337"/>
      <c r="C106" s="427">
        <v>67</v>
      </c>
      <c r="D106" s="566" t="s">
        <v>222</v>
      </c>
      <c r="E106" s="567"/>
      <c r="F106" s="457"/>
      <c r="G106" s="457">
        <v>39</v>
      </c>
      <c r="H106" s="457">
        <v>1.5</v>
      </c>
      <c r="I106" s="455"/>
      <c r="J106" s="457"/>
      <c r="K106" s="457"/>
      <c r="L106" s="457"/>
      <c r="M106" s="459"/>
      <c r="N106" s="339"/>
      <c r="O106" s="339"/>
      <c r="Q106" s="341"/>
    </row>
    <row r="107" spans="1:17">
      <c r="A107" s="337"/>
      <c r="B107" s="337"/>
      <c r="C107" s="427">
        <v>68</v>
      </c>
      <c r="D107" s="566" t="s">
        <v>223</v>
      </c>
      <c r="E107" s="567"/>
      <c r="F107" s="457"/>
      <c r="G107" s="457">
        <v>46</v>
      </c>
      <c r="H107" s="457">
        <v>1.1000000000000001</v>
      </c>
      <c r="I107" s="455"/>
      <c r="J107" s="457"/>
      <c r="K107" s="457"/>
      <c r="L107" s="457"/>
      <c r="M107" s="459"/>
      <c r="N107" s="339"/>
      <c r="O107" s="339"/>
      <c r="Q107" s="341"/>
    </row>
    <row r="108" spans="1:17">
      <c r="A108" s="337"/>
      <c r="B108" s="337"/>
      <c r="C108" s="427">
        <v>69</v>
      </c>
      <c r="D108" s="566" t="s">
        <v>224</v>
      </c>
      <c r="E108" s="567"/>
      <c r="F108" s="457"/>
      <c r="G108" s="457">
        <v>43</v>
      </c>
      <c r="H108" s="457">
        <v>0.82</v>
      </c>
      <c r="I108" s="455"/>
      <c r="J108" s="457"/>
      <c r="K108" s="457"/>
      <c r="L108" s="457"/>
      <c r="M108" s="459"/>
      <c r="N108" s="339"/>
      <c r="O108" s="339"/>
      <c r="Q108" s="341"/>
    </row>
    <row r="109" spans="1:17">
      <c r="A109" s="337"/>
      <c r="B109" s="337"/>
      <c r="C109" s="427">
        <v>70</v>
      </c>
      <c r="D109" s="566" t="s">
        <v>225</v>
      </c>
      <c r="E109" s="567"/>
      <c r="F109" s="457"/>
      <c r="G109" s="457">
        <v>43</v>
      </c>
      <c r="H109" s="457">
        <v>0.79</v>
      </c>
      <c r="I109" s="455"/>
      <c r="J109" s="457"/>
      <c r="K109" s="457"/>
      <c r="L109" s="457"/>
      <c r="M109" s="459"/>
      <c r="N109" s="339"/>
      <c r="O109" s="339"/>
      <c r="Q109" s="341"/>
    </row>
    <row r="110" spans="1:17">
      <c r="A110" s="337"/>
      <c r="B110" s="337"/>
      <c r="C110" s="427">
        <v>71</v>
      </c>
      <c r="D110" s="566" t="s">
        <v>226</v>
      </c>
      <c r="E110" s="567"/>
      <c r="F110" s="457"/>
      <c r="G110" s="457">
        <v>46</v>
      </c>
      <c r="H110" s="457">
        <v>0.53</v>
      </c>
      <c r="I110" s="455"/>
      <c r="J110" s="457"/>
      <c r="K110" s="457"/>
      <c r="L110" s="457"/>
      <c r="M110" s="459"/>
      <c r="N110" s="339"/>
      <c r="O110" s="339"/>
      <c r="Q110" s="341"/>
    </row>
    <row r="111" spans="1:17">
      <c r="A111" s="337"/>
      <c r="B111" s="337"/>
      <c r="C111" s="427">
        <v>72</v>
      </c>
      <c r="D111" s="566" t="s">
        <v>227</v>
      </c>
      <c r="E111" s="567"/>
      <c r="F111" s="457"/>
      <c r="G111" s="457">
        <v>49</v>
      </c>
      <c r="H111" s="457">
        <v>0.53</v>
      </c>
      <c r="I111" s="455"/>
      <c r="J111" s="457"/>
      <c r="K111" s="457"/>
      <c r="L111" s="457"/>
      <c r="M111" s="459"/>
      <c r="N111" s="339"/>
      <c r="O111" s="339"/>
      <c r="Q111" s="341"/>
    </row>
    <row r="112" spans="1:17">
      <c r="A112" s="337"/>
      <c r="B112" s="337"/>
      <c r="C112" s="427">
        <v>73</v>
      </c>
      <c r="D112" s="566" t="s">
        <v>228</v>
      </c>
      <c r="E112" s="567"/>
      <c r="F112" s="457"/>
      <c r="G112" s="457">
        <v>42</v>
      </c>
      <c r="H112" s="457">
        <v>0.39</v>
      </c>
      <c r="I112" s="455"/>
      <c r="J112" s="457"/>
      <c r="K112" s="457"/>
      <c r="L112" s="457"/>
      <c r="M112" s="459"/>
      <c r="N112" s="339"/>
      <c r="O112" s="339"/>
      <c r="Q112" s="341"/>
    </row>
    <row r="113" spans="1:17">
      <c r="A113" s="337"/>
      <c r="B113" s="337"/>
      <c r="C113" s="427">
        <v>74</v>
      </c>
      <c r="D113" s="566" t="s">
        <v>229</v>
      </c>
      <c r="E113" s="567"/>
      <c r="F113" s="457"/>
      <c r="G113" s="457">
        <v>47</v>
      </c>
      <c r="H113" s="457">
        <v>0.45</v>
      </c>
      <c r="I113" s="455"/>
      <c r="J113" s="457"/>
      <c r="K113" s="457"/>
      <c r="L113" s="457"/>
      <c r="M113" s="459"/>
      <c r="N113" s="339"/>
      <c r="O113" s="339"/>
      <c r="Q113" s="341"/>
    </row>
    <row r="114" spans="1:17">
      <c r="A114" s="337"/>
      <c r="B114" s="337"/>
      <c r="C114" s="427">
        <v>75</v>
      </c>
      <c r="D114" s="566" t="s">
        <v>230</v>
      </c>
      <c r="E114" s="567"/>
      <c r="F114" s="457"/>
      <c r="G114" s="457">
        <v>47</v>
      </c>
      <c r="H114" s="457">
        <v>0.33</v>
      </c>
      <c r="I114" s="455"/>
      <c r="J114" s="457"/>
      <c r="K114" s="457"/>
      <c r="L114" s="457"/>
      <c r="M114" s="459"/>
      <c r="N114" s="339"/>
      <c r="O114" s="339"/>
      <c r="Q114" s="341"/>
    </row>
    <row r="115" spans="1:17">
      <c r="A115" s="337"/>
      <c r="B115" s="337"/>
      <c r="C115" s="427">
        <v>76</v>
      </c>
      <c r="D115" s="566" t="s">
        <v>231</v>
      </c>
      <c r="E115" s="567"/>
      <c r="F115" s="457"/>
      <c r="G115" s="457">
        <v>43</v>
      </c>
      <c r="H115" s="457">
        <v>0.8</v>
      </c>
      <c r="I115" s="455"/>
      <c r="J115" s="457"/>
      <c r="K115" s="457"/>
      <c r="L115" s="457"/>
      <c r="M115" s="459"/>
      <c r="N115" s="339"/>
      <c r="O115" s="339"/>
      <c r="Q115" s="341"/>
    </row>
    <row r="116" spans="1:17">
      <c r="A116" s="337"/>
      <c r="B116" s="337"/>
      <c r="C116" s="427">
        <v>77</v>
      </c>
      <c r="D116" s="566" t="s">
        <v>232</v>
      </c>
      <c r="E116" s="567"/>
      <c r="F116" s="457"/>
      <c r="G116" s="457">
        <v>35</v>
      </c>
      <c r="H116" s="457">
        <v>1.4</v>
      </c>
      <c r="I116" s="455"/>
      <c r="J116" s="457"/>
      <c r="K116" s="457"/>
      <c r="L116" s="457"/>
      <c r="M116" s="459"/>
      <c r="N116" s="339"/>
      <c r="O116" s="339"/>
      <c r="Q116" s="341"/>
    </row>
    <row r="117" spans="1:17">
      <c r="A117" s="337"/>
      <c r="B117" s="337"/>
      <c r="C117" s="427">
        <v>78</v>
      </c>
      <c r="D117" s="566" t="s">
        <v>233</v>
      </c>
      <c r="E117" s="567"/>
      <c r="F117" s="457"/>
      <c r="G117" s="457">
        <v>30</v>
      </c>
      <c r="H117" s="457">
        <v>1.1000000000000001</v>
      </c>
      <c r="I117" s="455"/>
      <c r="J117" s="457"/>
      <c r="K117" s="457"/>
      <c r="L117" s="457"/>
      <c r="M117" s="459"/>
      <c r="N117" s="339"/>
      <c r="O117" s="339"/>
      <c r="Q117" s="341"/>
    </row>
    <row r="118" spans="1:17">
      <c r="A118" s="337"/>
      <c r="B118" s="337"/>
      <c r="C118" s="427">
        <v>79</v>
      </c>
      <c r="D118" s="566" t="s">
        <v>234</v>
      </c>
      <c r="E118" s="567"/>
      <c r="F118" s="457"/>
      <c r="G118" s="457">
        <v>42</v>
      </c>
      <c r="H118" s="457">
        <v>0.7</v>
      </c>
      <c r="I118" s="455"/>
      <c r="J118" s="457"/>
      <c r="K118" s="457"/>
      <c r="L118" s="457"/>
      <c r="M118" s="459"/>
      <c r="N118" s="339"/>
      <c r="O118" s="339"/>
      <c r="Q118" s="341"/>
    </row>
    <row r="119" spans="1:17">
      <c r="A119" s="337"/>
      <c r="B119" s="337"/>
      <c r="C119" s="427">
        <v>80</v>
      </c>
      <c r="D119" s="566" t="s">
        <v>235</v>
      </c>
      <c r="E119" s="567"/>
      <c r="F119" s="457"/>
      <c r="G119" s="457">
        <v>42</v>
      </c>
      <c r="H119" s="457">
        <v>0.8</v>
      </c>
      <c r="I119" s="455"/>
      <c r="J119" s="457"/>
      <c r="K119" s="457"/>
      <c r="L119" s="457"/>
      <c r="M119" s="459"/>
      <c r="N119" s="339"/>
      <c r="O119" s="339"/>
      <c r="Q119" s="341"/>
    </row>
    <row r="120" spans="1:17">
      <c r="A120" s="337"/>
      <c r="B120" s="337"/>
      <c r="C120" s="427">
        <v>81</v>
      </c>
      <c r="D120" s="566" t="s">
        <v>236</v>
      </c>
      <c r="E120" s="567"/>
      <c r="F120" s="457"/>
      <c r="G120" s="457">
        <v>56</v>
      </c>
      <c r="H120" s="457">
        <v>1</v>
      </c>
      <c r="I120" s="455"/>
      <c r="J120" s="457"/>
      <c r="K120" s="457"/>
      <c r="L120" s="457"/>
      <c r="M120" s="459"/>
      <c r="N120" s="339"/>
      <c r="O120" s="339"/>
      <c r="Q120" s="341"/>
    </row>
    <row r="121" spans="1:17">
      <c r="A121" s="337"/>
      <c r="B121" s="337"/>
      <c r="C121" s="427">
        <v>82</v>
      </c>
      <c r="D121" s="566" t="s">
        <v>237</v>
      </c>
      <c r="E121" s="567"/>
      <c r="F121" s="457"/>
      <c r="G121" s="457">
        <v>47.5</v>
      </c>
      <c r="H121" s="457">
        <v>1.25</v>
      </c>
      <c r="I121" s="455" t="s">
        <v>201</v>
      </c>
      <c r="J121" s="457">
        <v>0.75</v>
      </c>
      <c r="K121" s="457">
        <v>1.25</v>
      </c>
      <c r="L121" s="457">
        <v>1.25</v>
      </c>
      <c r="M121" s="459">
        <v>0.35</v>
      </c>
      <c r="N121" s="339"/>
      <c r="O121" s="339"/>
      <c r="Q121" s="341"/>
    </row>
    <row r="122" spans="1:17">
      <c r="A122" s="337"/>
      <c r="B122" s="337"/>
      <c r="C122" s="427">
        <v>83</v>
      </c>
      <c r="D122" s="566" t="s">
        <v>238</v>
      </c>
      <c r="E122" s="567"/>
      <c r="F122" s="457"/>
      <c r="G122" s="457">
        <v>47.5</v>
      </c>
      <c r="H122" s="457">
        <v>1.25</v>
      </c>
      <c r="I122" s="455" t="s">
        <v>239</v>
      </c>
      <c r="J122" s="457">
        <v>0.15</v>
      </c>
      <c r="K122" s="457">
        <v>0.15</v>
      </c>
      <c r="L122" s="457">
        <v>0.4</v>
      </c>
      <c r="M122" s="459">
        <v>0.35299999999999998</v>
      </c>
      <c r="N122" s="339"/>
      <c r="O122" s="339"/>
      <c r="Q122" s="341"/>
    </row>
    <row r="123" spans="1:17">
      <c r="A123" s="337"/>
      <c r="B123" s="337"/>
      <c r="C123" s="427">
        <v>84</v>
      </c>
      <c r="D123" s="566" t="s">
        <v>240</v>
      </c>
      <c r="E123" s="567"/>
      <c r="F123" s="457"/>
      <c r="G123" s="457">
        <v>47.5</v>
      </c>
      <c r="H123" s="457">
        <v>0.75</v>
      </c>
      <c r="I123" s="455" t="s">
        <v>150</v>
      </c>
      <c r="J123" s="457">
        <v>0.15</v>
      </c>
      <c r="K123" s="457">
        <v>0.4</v>
      </c>
      <c r="L123" s="457">
        <v>1.25</v>
      </c>
      <c r="M123" s="459">
        <v>0.35</v>
      </c>
      <c r="N123" s="339"/>
      <c r="O123" s="339"/>
      <c r="Q123" s="341"/>
    </row>
    <row r="124" spans="1:17">
      <c r="A124" s="337"/>
      <c r="B124" s="337"/>
      <c r="C124" s="427">
        <v>85</v>
      </c>
      <c r="D124" s="566" t="s">
        <v>241</v>
      </c>
      <c r="E124" s="567"/>
      <c r="F124" s="457"/>
      <c r="G124" s="457">
        <v>47.5</v>
      </c>
      <c r="H124" s="457">
        <v>2.25</v>
      </c>
      <c r="I124" s="457" t="s">
        <v>156</v>
      </c>
      <c r="J124" s="457"/>
      <c r="K124" s="457"/>
      <c r="L124" s="457"/>
      <c r="M124" s="459"/>
      <c r="N124" s="339"/>
      <c r="O124" s="339"/>
      <c r="Q124" s="341"/>
    </row>
    <row r="125" spans="1:17">
      <c r="A125" s="337"/>
      <c r="B125" s="337"/>
      <c r="C125" s="427">
        <v>86</v>
      </c>
      <c r="D125" s="566" t="s">
        <v>242</v>
      </c>
      <c r="E125" s="567"/>
      <c r="F125" s="457"/>
      <c r="G125" s="457">
        <v>47.5</v>
      </c>
      <c r="H125" s="457">
        <v>3.5</v>
      </c>
      <c r="I125" s="457" t="s">
        <v>142</v>
      </c>
      <c r="J125" s="457">
        <v>4.5</v>
      </c>
      <c r="K125" s="457">
        <v>4.5</v>
      </c>
      <c r="L125" s="457">
        <v>2.75</v>
      </c>
      <c r="M125" s="459">
        <v>0.75</v>
      </c>
      <c r="N125" s="339"/>
      <c r="O125" s="339"/>
      <c r="Q125" s="341"/>
    </row>
    <row r="126" spans="1:17">
      <c r="A126" s="337"/>
      <c r="B126" s="337"/>
      <c r="C126" s="427">
        <v>87</v>
      </c>
      <c r="D126" s="566" t="s">
        <v>243</v>
      </c>
      <c r="E126" s="567"/>
      <c r="F126" s="457"/>
      <c r="G126" s="457">
        <v>50</v>
      </c>
      <c r="H126" s="457">
        <v>0.41</v>
      </c>
      <c r="I126" s="455"/>
      <c r="J126" s="457"/>
      <c r="K126" s="457"/>
      <c r="L126" s="457"/>
      <c r="M126" s="459"/>
      <c r="N126" s="339"/>
      <c r="O126" s="339"/>
      <c r="Q126" s="341"/>
    </row>
    <row r="127" spans="1:17">
      <c r="A127" s="337"/>
      <c r="B127" s="337"/>
      <c r="C127" s="427">
        <v>88</v>
      </c>
      <c r="D127" s="566" t="s">
        <v>244</v>
      </c>
      <c r="E127" s="567"/>
      <c r="F127" s="457"/>
      <c r="G127" s="457">
        <v>48</v>
      </c>
      <c r="H127" s="457">
        <v>0.37</v>
      </c>
      <c r="I127" s="455"/>
      <c r="J127" s="457"/>
      <c r="K127" s="457"/>
      <c r="L127" s="457"/>
      <c r="M127" s="459"/>
      <c r="N127" s="339"/>
      <c r="O127" s="339"/>
      <c r="Q127" s="341"/>
    </row>
    <row r="128" spans="1:17">
      <c r="A128" s="337"/>
      <c r="B128" s="337"/>
      <c r="C128" s="427">
        <v>89</v>
      </c>
      <c r="D128" s="566" t="s">
        <v>245</v>
      </c>
      <c r="E128" s="567"/>
      <c r="F128" s="457"/>
      <c r="G128" s="457">
        <v>49</v>
      </c>
      <c r="H128" s="457">
        <v>0.37</v>
      </c>
      <c r="I128" s="455"/>
      <c r="J128" s="457"/>
      <c r="K128" s="457"/>
      <c r="L128" s="457"/>
      <c r="M128" s="459"/>
      <c r="N128" s="339"/>
      <c r="O128" s="339"/>
      <c r="Q128" s="341"/>
    </row>
    <row r="129" spans="1:17">
      <c r="A129" s="337"/>
      <c r="B129" s="337"/>
      <c r="C129" s="427">
        <v>90</v>
      </c>
      <c r="D129" s="566" t="s">
        <v>246</v>
      </c>
      <c r="E129" s="567"/>
      <c r="F129" s="457"/>
      <c r="G129" s="457">
        <v>50</v>
      </c>
      <c r="H129" s="457">
        <v>0.37</v>
      </c>
      <c r="I129" s="455"/>
      <c r="J129" s="457"/>
      <c r="K129" s="457"/>
      <c r="L129" s="457"/>
      <c r="M129" s="459"/>
      <c r="N129" s="339"/>
      <c r="O129" s="339"/>
      <c r="Q129" s="341"/>
    </row>
    <row r="130" spans="1:17">
      <c r="A130" s="337"/>
      <c r="B130" s="337"/>
      <c r="C130" s="427">
        <v>91</v>
      </c>
      <c r="D130" s="566" t="s">
        <v>247</v>
      </c>
      <c r="E130" s="567"/>
      <c r="F130" s="457"/>
      <c r="G130" s="457">
        <v>58</v>
      </c>
      <c r="H130" s="457">
        <v>0.2</v>
      </c>
      <c r="I130" s="455"/>
      <c r="J130" s="457"/>
      <c r="K130" s="457"/>
      <c r="L130" s="457"/>
      <c r="M130" s="459"/>
      <c r="N130" s="339"/>
      <c r="O130" s="339"/>
      <c r="Q130" s="341"/>
    </row>
    <row r="131" spans="1:17">
      <c r="A131" s="337"/>
      <c r="B131" s="337"/>
      <c r="C131" s="427">
        <v>92</v>
      </c>
      <c r="D131" s="566" t="s">
        <v>248</v>
      </c>
      <c r="E131" s="567"/>
      <c r="F131" s="457"/>
      <c r="G131" s="457">
        <v>42</v>
      </c>
      <c r="H131" s="457">
        <v>0.13</v>
      </c>
      <c r="I131" s="455"/>
      <c r="J131" s="457"/>
      <c r="K131" s="457"/>
      <c r="L131" s="457"/>
      <c r="M131" s="459"/>
      <c r="N131" s="339"/>
      <c r="O131" s="339"/>
      <c r="Q131" s="341"/>
    </row>
    <row r="132" spans="1:17">
      <c r="A132" s="337"/>
      <c r="B132" s="337"/>
      <c r="C132" s="427">
        <v>93</v>
      </c>
      <c r="D132" s="566" t="s">
        <v>249</v>
      </c>
      <c r="E132" s="567"/>
      <c r="F132" s="457"/>
      <c r="G132" s="457">
        <v>54</v>
      </c>
      <c r="H132" s="457">
        <v>0.11</v>
      </c>
      <c r="I132" s="455"/>
      <c r="J132" s="457"/>
      <c r="K132" s="457"/>
      <c r="L132" s="457"/>
      <c r="M132" s="459"/>
      <c r="N132" s="339"/>
      <c r="O132" s="339"/>
      <c r="Q132" s="341"/>
    </row>
    <row r="133" spans="1:17">
      <c r="A133" s="337"/>
      <c r="B133" s="337"/>
      <c r="C133" s="427">
        <v>94</v>
      </c>
      <c r="D133" s="566" t="s">
        <v>250</v>
      </c>
      <c r="E133" s="567"/>
      <c r="F133" s="457"/>
      <c r="G133" s="457">
        <v>54</v>
      </c>
      <c r="H133" s="457">
        <v>0.11</v>
      </c>
      <c r="I133" s="455"/>
      <c r="J133" s="457"/>
      <c r="K133" s="457"/>
      <c r="L133" s="457"/>
      <c r="M133" s="459"/>
      <c r="N133" s="339"/>
      <c r="O133" s="339"/>
      <c r="Q133" s="341"/>
    </row>
    <row r="134" spans="1:17">
      <c r="A134" s="337"/>
      <c r="B134" s="337"/>
      <c r="C134" s="427">
        <v>95</v>
      </c>
      <c r="D134" s="566" t="s">
        <v>251</v>
      </c>
      <c r="E134" s="567"/>
      <c r="F134" s="457"/>
      <c r="G134" s="457">
        <v>60</v>
      </c>
      <c r="H134" s="457">
        <v>0.06</v>
      </c>
      <c r="I134" s="455"/>
      <c r="J134" s="457"/>
      <c r="K134" s="457"/>
      <c r="L134" s="457"/>
      <c r="M134" s="459"/>
      <c r="N134" s="339"/>
      <c r="O134" s="339"/>
      <c r="Q134" s="341"/>
    </row>
    <row r="135" spans="1:17">
      <c r="A135" s="337"/>
      <c r="B135" s="337"/>
      <c r="C135" s="427">
        <v>96</v>
      </c>
      <c r="D135" s="566" t="s">
        <v>252</v>
      </c>
      <c r="E135" s="567"/>
      <c r="F135" s="457"/>
      <c r="G135" s="457">
        <v>52</v>
      </c>
      <c r="H135" s="457">
        <v>0.04</v>
      </c>
      <c r="I135" s="455"/>
      <c r="J135" s="457"/>
      <c r="K135" s="457"/>
      <c r="L135" s="457"/>
      <c r="M135" s="459"/>
      <c r="N135" s="339"/>
      <c r="O135" s="339"/>
      <c r="Q135" s="341"/>
    </row>
    <row r="136" spans="1:17">
      <c r="A136" s="337"/>
      <c r="B136" s="337"/>
      <c r="C136" s="427">
        <v>97</v>
      </c>
      <c r="D136" s="566" t="s">
        <v>253</v>
      </c>
      <c r="E136" s="567"/>
      <c r="F136" s="457"/>
      <c r="G136" s="457">
        <v>47.5</v>
      </c>
      <c r="H136" s="457">
        <v>0.05</v>
      </c>
      <c r="I136" s="457" t="s">
        <v>254</v>
      </c>
      <c r="J136" s="457">
        <v>0.15</v>
      </c>
      <c r="K136" s="457">
        <v>3.5</v>
      </c>
      <c r="L136" s="457">
        <v>2.25</v>
      </c>
      <c r="M136" s="459"/>
      <c r="N136" s="339"/>
      <c r="O136" s="339"/>
      <c r="Q136" s="341"/>
    </row>
    <row r="137" spans="1:17">
      <c r="A137" s="337"/>
      <c r="B137" s="337"/>
      <c r="C137" s="427">
        <v>98</v>
      </c>
      <c r="D137" s="566" t="s">
        <v>255</v>
      </c>
      <c r="E137" s="567"/>
      <c r="F137" s="457"/>
      <c r="G137" s="457">
        <v>49</v>
      </c>
      <c r="H137" s="457">
        <v>0.09</v>
      </c>
      <c r="I137" s="455"/>
      <c r="J137" s="457"/>
      <c r="K137" s="457"/>
      <c r="L137" s="457"/>
      <c r="M137" s="459"/>
      <c r="N137" s="339"/>
      <c r="O137" s="339"/>
      <c r="Q137" s="341"/>
    </row>
    <row r="138" spans="1:17">
      <c r="A138" s="337"/>
      <c r="B138" s="337"/>
      <c r="C138" s="427">
        <v>99</v>
      </c>
      <c r="D138" s="566" t="s">
        <v>256</v>
      </c>
      <c r="E138" s="567"/>
      <c r="F138" s="457"/>
      <c r="G138" s="457">
        <v>51</v>
      </c>
      <c r="H138" s="457">
        <v>7.0000000000000007E-2</v>
      </c>
      <c r="I138" s="455"/>
      <c r="J138" s="457"/>
      <c r="K138" s="457"/>
      <c r="L138" s="457"/>
      <c r="M138" s="459"/>
      <c r="N138" s="339"/>
      <c r="O138" s="339"/>
      <c r="Q138" s="341"/>
    </row>
    <row r="139" spans="1:17">
      <c r="A139" s="337"/>
      <c r="B139" s="337"/>
      <c r="C139" s="427">
        <v>100</v>
      </c>
      <c r="D139" s="566" t="s">
        <v>257</v>
      </c>
      <c r="E139" s="567"/>
      <c r="F139" s="457"/>
      <c r="G139" s="457">
        <v>50</v>
      </c>
      <c r="H139" s="457">
        <v>0.05</v>
      </c>
      <c r="I139" s="455"/>
      <c r="J139" s="457"/>
      <c r="K139" s="457"/>
      <c r="L139" s="457"/>
      <c r="M139" s="459"/>
      <c r="N139" s="339"/>
      <c r="O139" s="339"/>
      <c r="Q139" s="341"/>
    </row>
    <row r="140" spans="1:17">
      <c r="A140" s="337"/>
      <c r="B140" s="337"/>
      <c r="C140" s="427">
        <v>101</v>
      </c>
      <c r="D140" s="566" t="s">
        <v>258</v>
      </c>
      <c r="E140" s="567"/>
      <c r="F140" s="457"/>
      <c r="G140" s="457">
        <v>53</v>
      </c>
      <c r="H140" s="457">
        <v>0.05</v>
      </c>
      <c r="I140" s="455"/>
      <c r="J140" s="457"/>
      <c r="K140" s="457"/>
      <c r="L140" s="457"/>
      <c r="M140" s="459"/>
      <c r="N140" s="339"/>
      <c r="O140" s="339"/>
      <c r="Q140" s="341"/>
    </row>
    <row r="141" spans="1:17">
      <c r="A141" s="337"/>
      <c r="B141" s="337"/>
      <c r="C141" s="427">
        <v>102</v>
      </c>
      <c r="D141" s="566" t="s">
        <v>259</v>
      </c>
      <c r="E141" s="567"/>
      <c r="F141" s="457"/>
      <c r="G141" s="457">
        <v>47.5</v>
      </c>
      <c r="H141" s="457">
        <v>0.05</v>
      </c>
      <c r="I141" s="457" t="s">
        <v>254</v>
      </c>
      <c r="J141" s="457">
        <v>0.05</v>
      </c>
      <c r="K141" s="457">
        <v>0.15</v>
      </c>
      <c r="L141" s="457">
        <v>0.4</v>
      </c>
      <c r="M141" s="459">
        <v>0.15</v>
      </c>
      <c r="N141" s="339"/>
      <c r="O141" s="339"/>
      <c r="Q141" s="341"/>
    </row>
    <row r="142" spans="1:17">
      <c r="A142" s="337"/>
      <c r="B142" s="337"/>
      <c r="C142" s="427">
        <v>103</v>
      </c>
      <c r="D142" s="566" t="s">
        <v>260</v>
      </c>
      <c r="E142" s="567"/>
      <c r="F142" s="457"/>
      <c r="G142" s="457">
        <v>44</v>
      </c>
      <c r="H142" s="457">
        <v>0.13</v>
      </c>
      <c r="I142" s="455"/>
      <c r="J142" s="457"/>
      <c r="K142" s="457"/>
      <c r="L142" s="457"/>
      <c r="M142" s="459"/>
      <c r="N142" s="339"/>
      <c r="O142" s="339"/>
      <c r="Q142" s="341"/>
    </row>
    <row r="143" spans="1:17">
      <c r="A143" s="337"/>
      <c r="B143" s="337"/>
      <c r="C143" s="427">
        <v>104</v>
      </c>
      <c r="D143" s="566"/>
      <c r="E143" s="567"/>
      <c r="F143" s="457"/>
      <c r="G143" s="457"/>
      <c r="H143" s="457"/>
      <c r="I143" s="455"/>
      <c r="J143" s="457"/>
      <c r="K143" s="457"/>
      <c r="L143" s="457"/>
      <c r="M143" s="459"/>
      <c r="N143" s="339"/>
      <c r="O143" s="339"/>
      <c r="Q143" s="341"/>
    </row>
    <row r="144" spans="1:17">
      <c r="A144" s="337"/>
      <c r="B144" s="337"/>
      <c r="C144" s="427">
        <v>105</v>
      </c>
      <c r="D144" s="566"/>
      <c r="E144" s="567"/>
      <c r="F144" s="457"/>
      <c r="G144" s="457"/>
      <c r="H144" s="457"/>
      <c r="I144" s="455"/>
      <c r="J144" s="457"/>
      <c r="K144" s="457"/>
      <c r="L144" s="457"/>
      <c r="M144" s="459"/>
      <c r="N144" s="339"/>
      <c r="O144" s="339"/>
      <c r="Q144" s="341"/>
    </row>
    <row r="145" spans="1:17">
      <c r="A145" s="337"/>
      <c r="B145" s="337"/>
      <c r="C145" s="427">
        <v>106</v>
      </c>
      <c r="D145" s="566"/>
      <c r="E145" s="567"/>
      <c r="F145" s="457"/>
      <c r="G145" s="457"/>
      <c r="H145" s="457"/>
      <c r="I145" s="455"/>
      <c r="J145" s="457"/>
      <c r="K145" s="457"/>
      <c r="L145" s="457"/>
      <c r="M145" s="459"/>
      <c r="N145" s="339"/>
      <c r="O145" s="339"/>
      <c r="Q145" s="341"/>
    </row>
    <row r="146" spans="1:17">
      <c r="A146" s="337"/>
      <c r="B146" s="337"/>
      <c r="C146" s="427">
        <v>107</v>
      </c>
      <c r="D146" s="566"/>
      <c r="E146" s="567"/>
      <c r="F146" s="457"/>
      <c r="G146" s="457"/>
      <c r="H146" s="457"/>
      <c r="I146" s="457"/>
      <c r="J146" s="457"/>
      <c r="K146" s="457"/>
      <c r="L146" s="457"/>
      <c r="M146" s="459"/>
      <c r="N146" s="339"/>
      <c r="O146" s="339"/>
      <c r="Q146" s="341"/>
    </row>
    <row r="147" spans="1:17">
      <c r="A147" s="337"/>
      <c r="B147" s="337"/>
      <c r="C147" s="427">
        <v>108</v>
      </c>
      <c r="D147" s="566"/>
      <c r="E147" s="567"/>
      <c r="F147" s="457"/>
      <c r="G147" s="457"/>
      <c r="H147" s="457"/>
      <c r="I147" s="457"/>
      <c r="J147" s="457"/>
      <c r="K147" s="457"/>
      <c r="L147" s="457"/>
      <c r="M147" s="459"/>
      <c r="N147" s="339"/>
      <c r="O147" s="339"/>
      <c r="Q147" s="341"/>
    </row>
    <row r="148" spans="1:17">
      <c r="A148" s="337"/>
      <c r="B148" s="337"/>
      <c r="C148" s="427">
        <v>109</v>
      </c>
      <c r="D148" s="566"/>
      <c r="E148" s="567"/>
      <c r="F148" s="457"/>
      <c r="G148" s="457"/>
      <c r="H148" s="457"/>
      <c r="I148" s="457"/>
      <c r="J148" s="457"/>
      <c r="K148" s="457"/>
      <c r="L148" s="457"/>
      <c r="M148" s="459"/>
      <c r="N148" s="339"/>
      <c r="O148" s="339"/>
      <c r="Q148" s="341"/>
    </row>
    <row r="149" spans="1:17">
      <c r="A149" s="337"/>
      <c r="B149" s="337"/>
      <c r="C149" s="427">
        <v>110</v>
      </c>
      <c r="D149" s="566"/>
      <c r="E149" s="567"/>
      <c r="F149" s="457"/>
      <c r="G149" s="457"/>
      <c r="H149" s="457"/>
      <c r="I149" s="457"/>
      <c r="J149" s="457"/>
      <c r="K149" s="457"/>
      <c r="L149" s="457"/>
      <c r="M149" s="459"/>
      <c r="N149" s="339"/>
      <c r="O149" s="339"/>
      <c r="Q149" s="341"/>
    </row>
    <row r="150" spans="1:17">
      <c r="A150" s="337"/>
      <c r="B150" s="337"/>
      <c r="C150" s="427">
        <v>111</v>
      </c>
      <c r="D150" s="566"/>
      <c r="E150" s="567"/>
      <c r="F150" s="457"/>
      <c r="G150" s="457"/>
      <c r="H150" s="457"/>
      <c r="I150" s="457"/>
      <c r="J150" s="457"/>
      <c r="K150" s="457"/>
      <c r="L150" s="457"/>
      <c r="M150" s="459"/>
      <c r="N150" s="339"/>
      <c r="O150" s="339"/>
      <c r="Q150" s="341"/>
    </row>
    <row r="151" spans="1:17">
      <c r="A151" s="337"/>
      <c r="B151" s="337"/>
      <c r="C151" s="427">
        <v>112</v>
      </c>
      <c r="D151" s="566"/>
      <c r="E151" s="567"/>
      <c r="F151" s="457"/>
      <c r="G151" s="457"/>
      <c r="H151" s="457"/>
      <c r="I151" s="457"/>
      <c r="J151" s="457"/>
      <c r="K151" s="457"/>
      <c r="L151" s="457"/>
      <c r="M151" s="459"/>
      <c r="N151" s="339"/>
      <c r="O151" s="339"/>
      <c r="Q151" s="341"/>
    </row>
    <row r="152" spans="1:17">
      <c r="A152" s="337"/>
      <c r="B152" s="337"/>
      <c r="C152" s="427">
        <v>113</v>
      </c>
      <c r="D152" s="566"/>
      <c r="E152" s="567"/>
      <c r="F152" s="457"/>
      <c r="G152" s="457"/>
      <c r="H152" s="457"/>
      <c r="I152" s="457"/>
      <c r="J152" s="457"/>
      <c r="K152" s="457"/>
      <c r="L152" s="457"/>
      <c r="M152" s="459"/>
      <c r="N152" s="339"/>
      <c r="O152" s="339"/>
      <c r="Q152" s="341"/>
    </row>
    <row r="153" spans="1:17">
      <c r="A153" s="337"/>
      <c r="B153" s="337"/>
      <c r="C153" s="427">
        <v>114</v>
      </c>
      <c r="D153" s="566"/>
      <c r="E153" s="567"/>
      <c r="F153" s="457"/>
      <c r="G153" s="457"/>
      <c r="H153" s="457"/>
      <c r="I153" s="457"/>
      <c r="J153" s="457"/>
      <c r="K153" s="457"/>
      <c r="L153" s="457"/>
      <c r="M153" s="459"/>
      <c r="N153" s="339"/>
      <c r="O153" s="339"/>
      <c r="Q153" s="341"/>
    </row>
    <row r="154" spans="1:17">
      <c r="A154" s="337"/>
      <c r="B154" s="337"/>
      <c r="C154" s="427">
        <v>115</v>
      </c>
      <c r="D154" s="566"/>
      <c r="E154" s="567"/>
      <c r="F154" s="457"/>
      <c r="G154" s="457"/>
      <c r="H154" s="457"/>
      <c r="I154" s="457"/>
      <c r="J154" s="457"/>
      <c r="K154" s="457"/>
      <c r="L154" s="457"/>
      <c r="M154" s="459"/>
      <c r="N154" s="339"/>
      <c r="O154" s="339"/>
      <c r="Q154" s="341"/>
    </row>
    <row r="155" spans="1:17">
      <c r="A155" s="337"/>
      <c r="B155" s="337"/>
      <c r="C155" s="427">
        <v>116</v>
      </c>
      <c r="D155" s="566"/>
      <c r="E155" s="567"/>
      <c r="F155" s="457"/>
      <c r="G155" s="457"/>
      <c r="H155" s="457"/>
      <c r="I155" s="457"/>
      <c r="J155" s="457"/>
      <c r="K155" s="457"/>
      <c r="L155" s="457"/>
      <c r="M155" s="459"/>
      <c r="N155" s="339"/>
      <c r="O155" s="339"/>
      <c r="Q155" s="341"/>
    </row>
    <row r="156" spans="1:17">
      <c r="A156" s="337"/>
      <c r="B156" s="337"/>
      <c r="C156" s="427">
        <v>117</v>
      </c>
      <c r="D156" s="566"/>
      <c r="E156" s="567"/>
      <c r="F156" s="457"/>
      <c r="G156" s="457"/>
      <c r="H156" s="457"/>
      <c r="I156" s="457"/>
      <c r="J156" s="457"/>
      <c r="K156" s="457"/>
      <c r="L156" s="457"/>
      <c r="M156" s="459"/>
      <c r="N156" s="339"/>
      <c r="O156" s="339"/>
      <c r="Q156" s="341"/>
    </row>
    <row r="157" spans="1:17">
      <c r="A157" s="337"/>
      <c r="B157" s="337"/>
      <c r="C157" s="427">
        <v>118</v>
      </c>
      <c r="D157" s="566"/>
      <c r="E157" s="567"/>
      <c r="F157" s="457"/>
      <c r="G157" s="457"/>
      <c r="H157" s="457"/>
      <c r="I157" s="457"/>
      <c r="J157" s="457"/>
      <c r="K157" s="457"/>
      <c r="L157" s="457"/>
      <c r="M157" s="459"/>
      <c r="N157" s="339"/>
      <c r="O157" s="339"/>
      <c r="Q157" s="341"/>
    </row>
    <row r="158" spans="1:17">
      <c r="A158" s="337"/>
      <c r="B158" s="337"/>
      <c r="C158" s="427">
        <v>119</v>
      </c>
      <c r="D158" s="566"/>
      <c r="E158" s="567"/>
      <c r="F158" s="457"/>
      <c r="G158" s="457"/>
      <c r="H158" s="457"/>
      <c r="I158" s="457"/>
      <c r="J158" s="457"/>
      <c r="K158" s="457"/>
      <c r="L158" s="457"/>
      <c r="M158" s="459"/>
      <c r="N158" s="339"/>
      <c r="O158" s="339"/>
      <c r="Q158" s="341"/>
    </row>
    <row r="159" spans="1:17">
      <c r="A159" s="337"/>
      <c r="B159" s="337"/>
      <c r="C159" s="427">
        <v>120</v>
      </c>
      <c r="D159" s="566"/>
      <c r="E159" s="567"/>
      <c r="F159" s="457"/>
      <c r="G159" s="457"/>
      <c r="H159" s="457"/>
      <c r="I159" s="457"/>
      <c r="J159" s="457"/>
      <c r="K159" s="457"/>
      <c r="L159" s="457"/>
      <c r="M159" s="459"/>
      <c r="N159" s="339"/>
      <c r="O159" s="339"/>
      <c r="Q159" s="341"/>
    </row>
    <row r="160" spans="1:17">
      <c r="A160" s="337"/>
      <c r="B160" s="337"/>
      <c r="C160" s="427">
        <v>121</v>
      </c>
      <c r="D160" s="566"/>
      <c r="E160" s="567"/>
      <c r="F160" s="457"/>
      <c r="G160" s="457"/>
      <c r="H160" s="457"/>
      <c r="I160" s="457"/>
      <c r="J160" s="457"/>
      <c r="K160" s="457"/>
      <c r="L160" s="457"/>
      <c r="M160" s="459"/>
      <c r="N160" s="339"/>
      <c r="O160" s="339"/>
      <c r="Q160" s="341"/>
    </row>
    <row r="161" spans="1:17">
      <c r="A161" s="337"/>
      <c r="B161" s="337"/>
      <c r="C161" s="427">
        <v>122</v>
      </c>
      <c r="D161" s="566"/>
      <c r="E161" s="567"/>
      <c r="F161" s="457"/>
      <c r="G161" s="457"/>
      <c r="H161" s="457"/>
      <c r="I161" s="457"/>
      <c r="J161" s="457"/>
      <c r="K161" s="457"/>
      <c r="L161" s="457"/>
      <c r="M161" s="459"/>
      <c r="N161" s="339"/>
      <c r="O161" s="339"/>
      <c r="Q161" s="341"/>
    </row>
    <row r="162" spans="1:17">
      <c r="A162" s="337"/>
      <c r="B162" s="337"/>
      <c r="C162" s="427">
        <v>123</v>
      </c>
      <c r="D162" s="566"/>
      <c r="E162" s="567"/>
      <c r="F162" s="457"/>
      <c r="G162" s="457"/>
      <c r="H162" s="457"/>
      <c r="I162" s="457"/>
      <c r="J162" s="457"/>
      <c r="K162" s="457"/>
      <c r="L162" s="457"/>
      <c r="M162" s="459"/>
      <c r="N162" s="339"/>
      <c r="O162" s="339"/>
      <c r="Q162" s="341"/>
    </row>
    <row r="163" spans="1:17">
      <c r="A163" s="337"/>
      <c r="B163" s="337"/>
      <c r="C163" s="427">
        <v>124</v>
      </c>
      <c r="D163" s="566"/>
      <c r="E163" s="567"/>
      <c r="F163" s="457"/>
      <c r="G163" s="457"/>
      <c r="H163" s="457"/>
      <c r="I163" s="457"/>
      <c r="J163" s="457"/>
      <c r="K163" s="457"/>
      <c r="L163" s="457"/>
      <c r="M163" s="459"/>
      <c r="N163" s="339"/>
      <c r="O163" s="339"/>
      <c r="Q163" s="341"/>
    </row>
    <row r="164" spans="1:17">
      <c r="A164" s="337"/>
      <c r="B164" s="337"/>
      <c r="C164" s="427">
        <v>125</v>
      </c>
      <c r="D164" s="566"/>
      <c r="E164" s="567"/>
      <c r="F164" s="457"/>
      <c r="G164" s="457"/>
      <c r="H164" s="457"/>
      <c r="I164" s="457"/>
      <c r="J164" s="457"/>
      <c r="K164" s="457"/>
      <c r="L164" s="457"/>
      <c r="M164" s="459"/>
      <c r="N164" s="339"/>
      <c r="O164" s="339"/>
      <c r="Q164" s="341"/>
    </row>
    <row r="165" spans="1:17">
      <c r="A165" s="337"/>
      <c r="B165" s="337"/>
      <c r="C165" s="427">
        <v>126</v>
      </c>
      <c r="D165" s="566"/>
      <c r="E165" s="567"/>
      <c r="F165" s="457"/>
      <c r="G165" s="457"/>
      <c r="H165" s="457"/>
      <c r="I165" s="457"/>
      <c r="J165" s="457"/>
      <c r="K165" s="457"/>
      <c r="L165" s="457"/>
      <c r="M165" s="459"/>
      <c r="N165" s="339"/>
      <c r="O165" s="339"/>
      <c r="Q165" s="341"/>
    </row>
    <row r="166" spans="1:17">
      <c r="A166" s="337"/>
      <c r="B166" s="337"/>
      <c r="C166" s="427">
        <v>127</v>
      </c>
      <c r="D166" s="566"/>
      <c r="E166" s="567"/>
      <c r="F166" s="457"/>
      <c r="G166" s="457"/>
      <c r="H166" s="457"/>
      <c r="I166" s="457"/>
      <c r="J166" s="457"/>
      <c r="K166" s="457"/>
      <c r="L166" s="457"/>
      <c r="M166" s="459"/>
      <c r="N166" s="339"/>
      <c r="O166" s="339"/>
      <c r="Q166" s="341"/>
    </row>
    <row r="167" spans="1:17">
      <c r="A167" s="337"/>
      <c r="B167" s="337"/>
      <c r="C167" s="427">
        <v>128</v>
      </c>
      <c r="D167" s="566"/>
      <c r="E167" s="567"/>
      <c r="F167" s="457"/>
      <c r="G167" s="457"/>
      <c r="H167" s="457"/>
      <c r="I167" s="457"/>
      <c r="J167" s="457"/>
      <c r="K167" s="457"/>
      <c r="L167" s="457"/>
      <c r="M167" s="459"/>
      <c r="N167" s="339"/>
      <c r="O167" s="339"/>
      <c r="Q167" s="341"/>
    </row>
    <row r="168" spans="1:17">
      <c r="A168" s="337"/>
      <c r="B168" s="337"/>
      <c r="C168" s="427">
        <v>129</v>
      </c>
      <c r="D168" s="566"/>
      <c r="E168" s="567"/>
      <c r="F168" s="457"/>
      <c r="G168" s="457"/>
      <c r="H168" s="457"/>
      <c r="I168" s="457"/>
      <c r="J168" s="457"/>
      <c r="K168" s="457"/>
      <c r="L168" s="457"/>
      <c r="M168" s="459"/>
      <c r="N168" s="339"/>
      <c r="O168" s="339"/>
      <c r="Q168" s="341"/>
    </row>
    <row r="169" spans="1:17">
      <c r="A169" s="337"/>
      <c r="B169" s="337"/>
      <c r="C169" s="427">
        <v>130</v>
      </c>
      <c r="D169" s="566"/>
      <c r="E169" s="567"/>
      <c r="F169" s="457"/>
      <c r="G169" s="457"/>
      <c r="H169" s="457"/>
      <c r="I169" s="457"/>
      <c r="J169" s="457"/>
      <c r="K169" s="457"/>
      <c r="L169" s="457"/>
      <c r="M169" s="459"/>
      <c r="N169" s="339"/>
      <c r="O169" s="339"/>
      <c r="Q169" s="341"/>
    </row>
    <row r="170" spans="1:17">
      <c r="A170" s="337"/>
      <c r="B170" s="337"/>
      <c r="C170" s="427">
        <v>131</v>
      </c>
      <c r="D170" s="566"/>
      <c r="E170" s="567"/>
      <c r="F170" s="457"/>
      <c r="G170" s="457"/>
      <c r="H170" s="457"/>
      <c r="I170" s="457"/>
      <c r="J170" s="457"/>
      <c r="K170" s="457"/>
      <c r="L170" s="457"/>
      <c r="M170" s="459"/>
      <c r="N170" s="339"/>
      <c r="O170" s="339"/>
      <c r="Q170" s="341"/>
    </row>
    <row r="171" spans="1:17">
      <c r="A171" s="337"/>
      <c r="B171" s="337"/>
      <c r="C171" s="427">
        <v>132</v>
      </c>
      <c r="D171" s="566"/>
      <c r="E171" s="567"/>
      <c r="F171" s="457"/>
      <c r="G171" s="457"/>
      <c r="H171" s="457"/>
      <c r="I171" s="457"/>
      <c r="J171" s="457"/>
      <c r="K171" s="457"/>
      <c r="L171" s="457"/>
      <c r="M171" s="459"/>
      <c r="N171" s="339"/>
      <c r="O171" s="339"/>
      <c r="Q171" s="341"/>
    </row>
    <row r="172" spans="1:17">
      <c r="A172" s="337"/>
      <c r="B172" s="337"/>
      <c r="C172" s="427">
        <v>133</v>
      </c>
      <c r="D172" s="566"/>
      <c r="E172" s="567"/>
      <c r="F172" s="457"/>
      <c r="G172" s="457"/>
      <c r="H172" s="457"/>
      <c r="I172" s="457"/>
      <c r="J172" s="457"/>
      <c r="K172" s="457"/>
      <c r="L172" s="457"/>
      <c r="M172" s="459"/>
      <c r="N172" s="339"/>
      <c r="O172" s="339"/>
      <c r="Q172" s="341"/>
    </row>
    <row r="173" spans="1:17">
      <c r="A173" s="337"/>
      <c r="B173" s="337"/>
      <c r="C173" s="427">
        <v>134</v>
      </c>
      <c r="D173" s="566"/>
      <c r="E173" s="567"/>
      <c r="F173" s="457"/>
      <c r="G173" s="457"/>
      <c r="H173" s="457"/>
      <c r="I173" s="457"/>
      <c r="J173" s="457"/>
      <c r="K173" s="457"/>
      <c r="L173" s="457"/>
      <c r="M173" s="459"/>
      <c r="N173" s="339"/>
      <c r="O173" s="339"/>
      <c r="Q173" s="341"/>
    </row>
    <row r="174" spans="1:17">
      <c r="A174" s="337"/>
      <c r="B174" s="337"/>
      <c r="C174" s="427">
        <v>135</v>
      </c>
      <c r="D174" s="566"/>
      <c r="E174" s="567"/>
      <c r="F174" s="457"/>
      <c r="G174" s="457"/>
      <c r="H174" s="457"/>
      <c r="I174" s="457"/>
      <c r="J174" s="457"/>
      <c r="K174" s="457"/>
      <c r="L174" s="457"/>
      <c r="M174" s="459"/>
      <c r="N174" s="339"/>
      <c r="O174" s="339"/>
      <c r="Q174" s="341"/>
    </row>
    <row r="175" spans="1:17">
      <c r="A175" s="337"/>
      <c r="B175" s="337"/>
      <c r="C175" s="427">
        <v>136</v>
      </c>
      <c r="D175" s="566"/>
      <c r="E175" s="567"/>
      <c r="F175" s="457"/>
      <c r="G175" s="457"/>
      <c r="H175" s="457"/>
      <c r="I175" s="457"/>
      <c r="J175" s="457"/>
      <c r="K175" s="457"/>
      <c r="L175" s="457"/>
      <c r="M175" s="459"/>
      <c r="N175" s="339"/>
      <c r="O175" s="339"/>
      <c r="Q175" s="341"/>
    </row>
    <row r="176" spans="1:17">
      <c r="A176" s="337"/>
      <c r="B176" s="337"/>
      <c r="C176" s="427">
        <v>137</v>
      </c>
      <c r="D176" s="566"/>
      <c r="E176" s="567"/>
      <c r="F176" s="457"/>
      <c r="G176" s="457"/>
      <c r="H176" s="457"/>
      <c r="I176" s="457"/>
      <c r="J176" s="457"/>
      <c r="K176" s="457"/>
      <c r="L176" s="457"/>
      <c r="M176" s="459"/>
      <c r="N176" s="339"/>
      <c r="O176" s="339"/>
      <c r="Q176" s="341"/>
    </row>
    <row r="177" spans="1:17">
      <c r="A177" s="337"/>
      <c r="B177" s="337"/>
      <c r="C177" s="427">
        <v>138</v>
      </c>
      <c r="D177" s="566"/>
      <c r="E177" s="567"/>
      <c r="F177" s="457"/>
      <c r="G177" s="457"/>
      <c r="H177" s="457"/>
      <c r="I177" s="457"/>
      <c r="J177" s="457"/>
      <c r="K177" s="457"/>
      <c r="L177" s="457"/>
      <c r="M177" s="459"/>
      <c r="N177" s="339"/>
      <c r="O177" s="339"/>
      <c r="Q177" s="341"/>
    </row>
    <row r="178" spans="1:17">
      <c r="A178" s="337"/>
      <c r="B178" s="337"/>
      <c r="C178" s="427">
        <v>139</v>
      </c>
      <c r="D178" s="566"/>
      <c r="E178" s="567"/>
      <c r="F178" s="457"/>
      <c r="G178" s="457"/>
      <c r="H178" s="457"/>
      <c r="I178" s="457"/>
      <c r="J178" s="457"/>
      <c r="K178" s="457"/>
      <c r="L178" s="457"/>
      <c r="M178" s="459"/>
      <c r="N178" s="339"/>
      <c r="O178" s="339"/>
      <c r="Q178" s="341"/>
    </row>
    <row r="179" spans="1:17">
      <c r="A179" s="337"/>
      <c r="B179" s="337"/>
      <c r="C179" s="427">
        <v>140</v>
      </c>
      <c r="D179" s="566"/>
      <c r="E179" s="567"/>
      <c r="F179" s="457"/>
      <c r="G179" s="457"/>
      <c r="H179" s="457"/>
      <c r="I179" s="457"/>
      <c r="J179" s="457"/>
      <c r="K179" s="457"/>
      <c r="L179" s="457"/>
      <c r="M179" s="459"/>
      <c r="N179" s="339"/>
      <c r="O179" s="339"/>
      <c r="Q179" s="341"/>
    </row>
    <row r="180" spans="1:17">
      <c r="A180" s="337"/>
      <c r="B180" s="337"/>
      <c r="C180" s="427">
        <v>141</v>
      </c>
      <c r="D180" s="566"/>
      <c r="E180" s="567"/>
      <c r="F180" s="457"/>
      <c r="G180" s="457"/>
      <c r="H180" s="457"/>
      <c r="I180" s="457"/>
      <c r="J180" s="457"/>
      <c r="K180" s="457"/>
      <c r="L180" s="457"/>
      <c r="M180" s="459"/>
      <c r="N180" s="339"/>
      <c r="O180" s="339"/>
      <c r="Q180" s="341"/>
    </row>
    <row r="181" spans="1:17">
      <c r="A181" s="337"/>
      <c r="B181" s="337"/>
      <c r="C181" s="427">
        <v>142</v>
      </c>
      <c r="D181" s="566"/>
      <c r="E181" s="567"/>
      <c r="F181" s="457"/>
      <c r="G181" s="457"/>
      <c r="H181" s="457"/>
      <c r="I181" s="457"/>
      <c r="J181" s="457"/>
      <c r="K181" s="457"/>
      <c r="L181" s="457"/>
      <c r="M181" s="459"/>
      <c r="N181" s="339"/>
      <c r="O181" s="339"/>
      <c r="Q181" s="341"/>
    </row>
    <row r="182" spans="1:17">
      <c r="A182" s="337"/>
      <c r="B182" s="337"/>
      <c r="C182" s="427">
        <v>143</v>
      </c>
      <c r="D182" s="566"/>
      <c r="E182" s="567"/>
      <c r="F182" s="457"/>
      <c r="G182" s="457"/>
      <c r="H182" s="457"/>
      <c r="I182" s="457"/>
      <c r="J182" s="457"/>
      <c r="K182" s="457"/>
      <c r="L182" s="457"/>
      <c r="M182" s="459"/>
      <c r="N182" s="339"/>
      <c r="O182" s="339"/>
      <c r="Q182" s="341"/>
    </row>
    <row r="183" spans="1:17">
      <c r="A183" s="337"/>
      <c r="B183" s="337"/>
      <c r="C183" s="427">
        <v>144</v>
      </c>
      <c r="D183" s="566"/>
      <c r="E183" s="567"/>
      <c r="F183" s="457"/>
      <c r="G183" s="457"/>
      <c r="H183" s="457"/>
      <c r="I183" s="457"/>
      <c r="J183" s="457"/>
      <c r="K183" s="457"/>
      <c r="L183" s="457"/>
      <c r="M183" s="459"/>
      <c r="N183" s="339"/>
      <c r="O183" s="339"/>
      <c r="Q183" s="341"/>
    </row>
    <row r="184" spans="1:17">
      <c r="A184" s="337"/>
      <c r="B184" s="337"/>
      <c r="C184" s="427">
        <v>145</v>
      </c>
      <c r="D184" s="566"/>
      <c r="E184" s="567"/>
      <c r="F184" s="457"/>
      <c r="G184" s="457"/>
      <c r="H184" s="457"/>
      <c r="I184" s="457"/>
      <c r="J184" s="457"/>
      <c r="K184" s="457"/>
      <c r="L184" s="457"/>
      <c r="M184" s="459"/>
      <c r="N184" s="339"/>
      <c r="O184" s="339"/>
      <c r="Q184" s="341"/>
    </row>
    <row r="185" spans="1:17">
      <c r="A185" s="337"/>
      <c r="B185" s="337"/>
      <c r="C185" s="427">
        <v>146</v>
      </c>
      <c r="D185" s="566"/>
      <c r="E185" s="567"/>
      <c r="F185" s="457"/>
      <c r="G185" s="457"/>
      <c r="H185" s="457"/>
      <c r="I185" s="457"/>
      <c r="J185" s="457"/>
      <c r="K185" s="457"/>
      <c r="L185" s="457"/>
      <c r="M185" s="459"/>
      <c r="N185" s="339"/>
      <c r="O185" s="339"/>
      <c r="Q185" s="341"/>
    </row>
    <row r="186" spans="1:17">
      <c r="A186" s="337"/>
      <c r="B186" s="337"/>
      <c r="C186" s="427">
        <v>147</v>
      </c>
      <c r="D186" s="566"/>
      <c r="E186" s="567"/>
      <c r="F186" s="457"/>
      <c r="G186" s="457"/>
      <c r="H186" s="457"/>
      <c r="I186" s="457"/>
      <c r="J186" s="457"/>
      <c r="K186" s="457"/>
      <c r="L186" s="457"/>
      <c r="M186" s="459"/>
      <c r="N186" s="339"/>
      <c r="O186" s="339"/>
      <c r="Q186" s="341"/>
    </row>
    <row r="187" spans="1:17">
      <c r="A187" s="337"/>
      <c r="B187" s="337"/>
      <c r="C187" s="427">
        <v>148</v>
      </c>
      <c r="D187" s="566"/>
      <c r="E187" s="567"/>
      <c r="F187" s="457"/>
      <c r="G187" s="457"/>
      <c r="H187" s="457"/>
      <c r="I187" s="457"/>
      <c r="J187" s="457"/>
      <c r="K187" s="457"/>
      <c r="L187" s="457"/>
      <c r="M187" s="459"/>
      <c r="N187" s="339"/>
      <c r="O187" s="339"/>
      <c r="Q187" s="341"/>
    </row>
    <row r="188" spans="1:17">
      <c r="A188" s="337"/>
      <c r="B188" s="337"/>
      <c r="C188" s="427">
        <v>149</v>
      </c>
      <c r="D188" s="566"/>
      <c r="E188" s="567"/>
      <c r="F188" s="457"/>
      <c r="G188" s="457"/>
      <c r="H188" s="457"/>
      <c r="I188" s="457"/>
      <c r="J188" s="457"/>
      <c r="K188" s="457"/>
      <c r="L188" s="457"/>
      <c r="M188" s="459"/>
      <c r="N188" s="339"/>
      <c r="O188" s="339"/>
      <c r="Q188" s="341"/>
    </row>
    <row r="189" spans="1:17">
      <c r="A189" s="337"/>
      <c r="B189" s="337"/>
      <c r="C189" s="427">
        <v>150</v>
      </c>
      <c r="D189" s="566"/>
      <c r="E189" s="567"/>
      <c r="F189" s="457"/>
      <c r="G189" s="457"/>
      <c r="H189" s="457"/>
      <c r="I189" s="457"/>
      <c r="J189" s="457"/>
      <c r="K189" s="457"/>
      <c r="L189" s="457"/>
      <c r="M189" s="459"/>
      <c r="N189" s="339"/>
      <c r="O189" s="339"/>
      <c r="Q189" s="341"/>
    </row>
    <row r="190" spans="1:17">
      <c r="A190" s="337"/>
      <c r="B190" s="337"/>
      <c r="C190" s="427">
        <v>151</v>
      </c>
      <c r="D190" s="566"/>
      <c r="E190" s="567"/>
      <c r="F190" s="457"/>
      <c r="G190" s="457"/>
      <c r="H190" s="457"/>
      <c r="I190" s="457"/>
      <c r="J190" s="457"/>
      <c r="K190" s="457"/>
      <c r="L190" s="457"/>
      <c r="M190" s="459"/>
      <c r="N190" s="339"/>
      <c r="O190" s="339"/>
      <c r="Q190" s="341"/>
    </row>
    <row r="191" spans="1:17">
      <c r="A191" s="337"/>
      <c r="B191" s="337"/>
      <c r="C191" s="427">
        <v>152</v>
      </c>
      <c r="D191" s="566"/>
      <c r="E191" s="567"/>
      <c r="F191" s="457"/>
      <c r="G191" s="457"/>
      <c r="H191" s="457"/>
      <c r="I191" s="457"/>
      <c r="J191" s="457"/>
      <c r="K191" s="457"/>
      <c r="L191" s="457"/>
      <c r="M191" s="459"/>
      <c r="N191" s="339"/>
      <c r="O191" s="339"/>
      <c r="Q191" s="341"/>
    </row>
    <row r="192" spans="1:17">
      <c r="A192" s="337"/>
      <c r="B192" s="337"/>
      <c r="C192" s="427">
        <v>153</v>
      </c>
      <c r="D192" s="566"/>
      <c r="E192" s="567"/>
      <c r="F192" s="457"/>
      <c r="G192" s="457"/>
      <c r="H192" s="457"/>
      <c r="I192" s="457"/>
      <c r="J192" s="457"/>
      <c r="K192" s="457"/>
      <c r="L192" s="457"/>
      <c r="M192" s="459"/>
      <c r="N192" s="339"/>
      <c r="O192" s="339"/>
      <c r="Q192" s="341"/>
    </row>
    <row r="193" spans="1:17">
      <c r="A193" s="337"/>
      <c r="B193" s="337"/>
      <c r="C193" s="427">
        <v>154</v>
      </c>
      <c r="D193" s="566"/>
      <c r="E193" s="567"/>
      <c r="F193" s="457"/>
      <c r="G193" s="457"/>
      <c r="H193" s="457"/>
      <c r="I193" s="457"/>
      <c r="J193" s="457"/>
      <c r="K193" s="457"/>
      <c r="L193" s="457"/>
      <c r="M193" s="459"/>
      <c r="N193" s="339"/>
      <c r="O193" s="339"/>
      <c r="Q193" s="341"/>
    </row>
    <row r="194" spans="1:17">
      <c r="A194" s="337"/>
      <c r="B194" s="337"/>
      <c r="C194" s="427">
        <v>155</v>
      </c>
      <c r="D194" s="566"/>
      <c r="E194" s="567"/>
      <c r="F194" s="457"/>
      <c r="G194" s="457"/>
      <c r="H194" s="457"/>
      <c r="I194" s="457"/>
      <c r="J194" s="457"/>
      <c r="K194" s="457"/>
      <c r="L194" s="457"/>
      <c r="M194" s="459"/>
      <c r="N194" s="339"/>
      <c r="O194" s="339"/>
      <c r="Q194" s="341"/>
    </row>
    <row r="195" spans="1:17">
      <c r="A195" s="337"/>
      <c r="B195" s="337"/>
      <c r="C195" s="427">
        <v>156</v>
      </c>
      <c r="D195" s="566"/>
      <c r="E195" s="567"/>
      <c r="F195" s="457"/>
      <c r="G195" s="457"/>
      <c r="H195" s="457"/>
      <c r="I195" s="457"/>
      <c r="J195" s="457"/>
      <c r="K195" s="457"/>
      <c r="L195" s="457"/>
      <c r="M195" s="459"/>
      <c r="N195" s="339"/>
      <c r="O195" s="339"/>
      <c r="Q195" s="341"/>
    </row>
    <row r="196" spans="1:17">
      <c r="A196" s="337"/>
      <c r="B196" s="337"/>
      <c r="C196" s="427">
        <v>157</v>
      </c>
      <c r="D196" s="566"/>
      <c r="E196" s="567"/>
      <c r="F196" s="457"/>
      <c r="G196" s="457"/>
      <c r="H196" s="457"/>
      <c r="I196" s="457"/>
      <c r="J196" s="457"/>
      <c r="K196" s="457"/>
      <c r="L196" s="457"/>
      <c r="M196" s="459"/>
      <c r="N196" s="339"/>
      <c r="O196" s="339"/>
      <c r="Q196" s="341"/>
    </row>
    <row r="197" spans="1:17">
      <c r="A197" s="337"/>
      <c r="B197" s="337"/>
      <c r="C197" s="427">
        <v>158</v>
      </c>
      <c r="D197" s="566"/>
      <c r="E197" s="567"/>
      <c r="F197" s="457"/>
      <c r="G197" s="457"/>
      <c r="H197" s="457"/>
      <c r="I197" s="457"/>
      <c r="J197" s="457"/>
      <c r="K197" s="457"/>
      <c r="L197" s="457"/>
      <c r="M197" s="459"/>
      <c r="N197" s="339"/>
      <c r="O197" s="339"/>
      <c r="Q197" s="341"/>
    </row>
    <row r="198" spans="1:17">
      <c r="A198" s="337"/>
      <c r="B198" s="337"/>
      <c r="C198" s="427">
        <v>159</v>
      </c>
      <c r="D198" s="566"/>
      <c r="E198" s="567"/>
      <c r="F198" s="457"/>
      <c r="G198" s="457"/>
      <c r="H198" s="457"/>
      <c r="I198" s="457"/>
      <c r="J198" s="457"/>
      <c r="K198" s="457"/>
      <c r="L198" s="457"/>
      <c r="M198" s="459"/>
      <c r="N198" s="339"/>
      <c r="O198" s="339"/>
      <c r="Q198" s="341"/>
    </row>
    <row r="199" spans="1:17">
      <c r="A199" s="337"/>
      <c r="B199" s="337"/>
      <c r="C199" s="427">
        <v>160</v>
      </c>
      <c r="D199" s="566"/>
      <c r="E199" s="567"/>
      <c r="F199" s="457"/>
      <c r="G199" s="457"/>
      <c r="H199" s="457"/>
      <c r="I199" s="457"/>
      <c r="J199" s="457"/>
      <c r="K199" s="457"/>
      <c r="L199" s="457"/>
      <c r="M199" s="459"/>
      <c r="N199" s="339"/>
      <c r="O199" s="339"/>
      <c r="Q199" s="341"/>
    </row>
    <row r="200" spans="1:17">
      <c r="A200" s="337"/>
      <c r="B200" s="337"/>
      <c r="C200" s="427">
        <v>161</v>
      </c>
      <c r="D200" s="566"/>
      <c r="E200" s="567"/>
      <c r="F200" s="457"/>
      <c r="G200" s="457"/>
      <c r="H200" s="457"/>
      <c r="I200" s="457"/>
      <c r="J200" s="457"/>
      <c r="K200" s="457"/>
      <c r="L200" s="457"/>
      <c r="M200" s="459"/>
      <c r="N200" s="339"/>
      <c r="O200" s="339"/>
      <c r="Q200" s="341"/>
    </row>
    <row r="201" spans="1:17">
      <c r="A201" s="337"/>
      <c r="B201" s="337"/>
      <c r="C201" s="427">
        <v>162</v>
      </c>
      <c r="D201" s="566"/>
      <c r="E201" s="567"/>
      <c r="F201" s="457"/>
      <c r="G201" s="457"/>
      <c r="H201" s="457"/>
      <c r="I201" s="457"/>
      <c r="J201" s="457"/>
      <c r="K201" s="457"/>
      <c r="L201" s="457"/>
      <c r="M201" s="459"/>
      <c r="N201" s="339"/>
      <c r="O201" s="339"/>
      <c r="Q201" s="341"/>
    </row>
    <row r="202" spans="1:17">
      <c r="A202" s="337"/>
      <c r="B202" s="337"/>
      <c r="C202" s="427">
        <v>163</v>
      </c>
      <c r="D202" s="566"/>
      <c r="E202" s="567"/>
      <c r="F202" s="457"/>
      <c r="G202" s="457"/>
      <c r="H202" s="457"/>
      <c r="I202" s="457"/>
      <c r="J202" s="457"/>
      <c r="K202" s="457"/>
      <c r="L202" s="457"/>
      <c r="M202" s="459"/>
      <c r="N202" s="339"/>
      <c r="O202" s="339"/>
      <c r="Q202" s="341"/>
    </row>
    <row r="203" spans="1:17">
      <c r="A203" s="337"/>
      <c r="B203" s="337"/>
      <c r="C203" s="427">
        <v>164</v>
      </c>
      <c r="D203" s="566"/>
      <c r="E203" s="567"/>
      <c r="F203" s="457"/>
      <c r="G203" s="457"/>
      <c r="H203" s="457"/>
      <c r="I203" s="457"/>
      <c r="J203" s="457"/>
      <c r="K203" s="457"/>
      <c r="L203" s="457"/>
      <c r="M203" s="459"/>
      <c r="N203" s="339"/>
      <c r="O203" s="339"/>
      <c r="Q203" s="341"/>
    </row>
    <row r="204" spans="1:17">
      <c r="A204" s="337"/>
      <c r="B204" s="337"/>
      <c r="C204" s="427">
        <v>165</v>
      </c>
      <c r="D204" s="566"/>
      <c r="E204" s="567"/>
      <c r="F204" s="457"/>
      <c r="G204" s="457"/>
      <c r="H204" s="457"/>
      <c r="I204" s="457"/>
      <c r="J204" s="457"/>
      <c r="K204" s="457"/>
      <c r="L204" s="457"/>
      <c r="M204" s="459"/>
      <c r="N204" s="339"/>
      <c r="O204" s="339"/>
      <c r="Q204" s="341"/>
    </row>
    <row r="205" spans="1:17">
      <c r="A205" s="337"/>
      <c r="B205" s="337"/>
      <c r="C205" s="427">
        <v>166</v>
      </c>
      <c r="D205" s="566"/>
      <c r="E205" s="567"/>
      <c r="F205" s="457"/>
      <c r="G205" s="457"/>
      <c r="H205" s="457"/>
      <c r="I205" s="457"/>
      <c r="J205" s="457"/>
      <c r="K205" s="457"/>
      <c r="L205" s="457"/>
      <c r="M205" s="459"/>
      <c r="N205" s="339"/>
      <c r="O205" s="339"/>
      <c r="Q205" s="341"/>
    </row>
    <row r="206" spans="1:17">
      <c r="A206" s="337"/>
      <c r="B206" s="337"/>
      <c r="C206" s="427">
        <v>167</v>
      </c>
      <c r="D206" s="566"/>
      <c r="E206" s="567"/>
      <c r="F206" s="457"/>
      <c r="G206" s="457"/>
      <c r="H206" s="457"/>
      <c r="I206" s="457"/>
      <c r="J206" s="457"/>
      <c r="K206" s="457"/>
      <c r="L206" s="457"/>
      <c r="M206" s="459"/>
      <c r="N206" s="339"/>
      <c r="O206" s="339"/>
      <c r="Q206" s="341"/>
    </row>
    <row r="207" spans="1:17">
      <c r="A207" s="337"/>
      <c r="B207" s="337"/>
      <c r="C207" s="427">
        <v>168</v>
      </c>
      <c r="D207" s="566"/>
      <c r="E207" s="567"/>
      <c r="F207" s="457"/>
      <c r="G207" s="457"/>
      <c r="H207" s="457"/>
      <c r="I207" s="457"/>
      <c r="J207" s="457"/>
      <c r="K207" s="457"/>
      <c r="L207" s="457"/>
      <c r="M207" s="459"/>
      <c r="N207" s="339"/>
      <c r="O207" s="339"/>
      <c r="Q207" s="341"/>
    </row>
    <row r="208" spans="1:17">
      <c r="A208" s="337"/>
      <c r="B208" s="337"/>
      <c r="C208" s="427">
        <v>169</v>
      </c>
      <c r="D208" s="566"/>
      <c r="E208" s="567"/>
      <c r="F208" s="457"/>
      <c r="G208" s="457"/>
      <c r="H208" s="457"/>
      <c r="I208" s="457"/>
      <c r="J208" s="457"/>
      <c r="K208" s="457"/>
      <c r="L208" s="457"/>
      <c r="M208" s="459"/>
      <c r="N208" s="339"/>
      <c r="O208" s="339"/>
      <c r="Q208" s="341"/>
    </row>
    <row r="209" spans="1:17">
      <c r="A209" s="337"/>
      <c r="B209" s="337"/>
      <c r="C209" s="427">
        <v>170</v>
      </c>
      <c r="D209" s="566"/>
      <c r="E209" s="567"/>
      <c r="F209" s="457"/>
      <c r="G209" s="457"/>
      <c r="H209" s="457"/>
      <c r="I209" s="457"/>
      <c r="J209" s="457"/>
      <c r="K209" s="457"/>
      <c r="L209" s="457"/>
      <c r="M209" s="459"/>
      <c r="N209" s="339"/>
      <c r="O209" s="339"/>
      <c r="Q209" s="341"/>
    </row>
    <row r="210" spans="1:17">
      <c r="A210" s="337"/>
      <c r="B210" s="337"/>
      <c r="C210" s="427">
        <v>171</v>
      </c>
      <c r="D210" s="566"/>
      <c r="E210" s="567"/>
      <c r="F210" s="457"/>
      <c r="G210" s="457"/>
      <c r="H210" s="457"/>
      <c r="I210" s="457"/>
      <c r="J210" s="457"/>
      <c r="K210" s="457"/>
      <c r="L210" s="457"/>
      <c r="M210" s="459"/>
      <c r="N210" s="339"/>
      <c r="O210" s="339"/>
      <c r="Q210" s="341"/>
    </row>
    <row r="211" spans="1:17">
      <c r="A211" s="337"/>
      <c r="B211" s="337"/>
      <c r="C211" s="427">
        <v>172</v>
      </c>
      <c r="D211" s="566"/>
      <c r="E211" s="567"/>
      <c r="F211" s="457"/>
      <c r="G211" s="457"/>
      <c r="H211" s="457"/>
      <c r="I211" s="457"/>
      <c r="J211" s="457"/>
      <c r="K211" s="457"/>
      <c r="L211" s="457"/>
      <c r="M211" s="459"/>
      <c r="N211" s="339"/>
      <c r="O211" s="339"/>
      <c r="Q211" s="341"/>
    </row>
    <row r="212" spans="1:17">
      <c r="A212" s="337"/>
      <c r="B212" s="337"/>
      <c r="C212" s="427">
        <v>173</v>
      </c>
      <c r="D212" s="566"/>
      <c r="E212" s="567"/>
      <c r="F212" s="457"/>
      <c r="G212" s="457"/>
      <c r="H212" s="457"/>
      <c r="I212" s="457"/>
      <c r="J212" s="457"/>
      <c r="K212" s="457"/>
      <c r="L212" s="457"/>
      <c r="M212" s="459"/>
      <c r="N212" s="339"/>
      <c r="O212" s="339"/>
      <c r="Q212" s="341"/>
    </row>
    <row r="213" spans="1:17">
      <c r="A213" s="337"/>
      <c r="B213" s="337"/>
      <c r="C213" s="427">
        <v>174</v>
      </c>
      <c r="D213" s="566"/>
      <c r="E213" s="567"/>
      <c r="F213" s="457"/>
      <c r="G213" s="457"/>
      <c r="H213" s="457"/>
      <c r="I213" s="457"/>
      <c r="J213" s="457"/>
      <c r="K213" s="457"/>
      <c r="L213" s="457"/>
      <c r="M213" s="459"/>
      <c r="N213" s="339"/>
      <c r="O213" s="339"/>
      <c r="Q213" s="341"/>
    </row>
    <row r="214" spans="1:17">
      <c r="A214" s="337"/>
      <c r="B214" s="337"/>
      <c r="C214" s="427">
        <v>175</v>
      </c>
      <c r="D214" s="566"/>
      <c r="E214" s="567"/>
      <c r="F214" s="457"/>
      <c r="G214" s="457"/>
      <c r="H214" s="457"/>
      <c r="I214" s="457"/>
      <c r="J214" s="457"/>
      <c r="K214" s="457"/>
      <c r="L214" s="457"/>
      <c r="M214" s="459"/>
      <c r="N214" s="339"/>
      <c r="O214" s="339"/>
      <c r="Q214" s="341"/>
    </row>
    <row r="215" spans="1:17">
      <c r="A215" s="337"/>
      <c r="B215" s="337"/>
      <c r="C215" s="427">
        <v>176</v>
      </c>
      <c r="D215" s="566"/>
      <c r="E215" s="567"/>
      <c r="F215" s="457"/>
      <c r="G215" s="457"/>
      <c r="H215" s="457"/>
      <c r="I215" s="457"/>
      <c r="J215" s="457"/>
      <c r="K215" s="457"/>
      <c r="L215" s="457"/>
      <c r="M215" s="459"/>
      <c r="N215" s="339"/>
      <c r="O215" s="339"/>
      <c r="Q215" s="341"/>
    </row>
    <row r="216" spans="1:17">
      <c r="A216" s="337"/>
      <c r="B216" s="337"/>
      <c r="C216" s="427">
        <v>177</v>
      </c>
      <c r="D216" s="566"/>
      <c r="E216" s="567"/>
      <c r="F216" s="457"/>
      <c r="G216" s="457"/>
      <c r="H216" s="457"/>
      <c r="I216" s="457"/>
      <c r="J216" s="457"/>
      <c r="K216" s="457"/>
      <c r="L216" s="457"/>
      <c r="M216" s="459"/>
      <c r="N216" s="339"/>
      <c r="O216" s="339"/>
      <c r="Q216" s="341"/>
    </row>
    <row r="217" spans="1:17">
      <c r="A217" s="337"/>
      <c r="B217" s="337"/>
      <c r="C217" s="427">
        <v>178</v>
      </c>
      <c r="D217" s="566"/>
      <c r="E217" s="567"/>
      <c r="F217" s="457"/>
      <c r="G217" s="457"/>
      <c r="H217" s="457"/>
      <c r="I217" s="457"/>
      <c r="J217" s="457"/>
      <c r="K217" s="457"/>
      <c r="L217" s="457"/>
      <c r="M217" s="459"/>
      <c r="N217" s="339"/>
      <c r="O217" s="339"/>
      <c r="Q217" s="341"/>
    </row>
    <row r="218" spans="1:17">
      <c r="A218" s="337"/>
      <c r="B218" s="337"/>
      <c r="C218" s="427">
        <v>179</v>
      </c>
      <c r="D218" s="566"/>
      <c r="E218" s="567"/>
      <c r="F218" s="457"/>
      <c r="G218" s="457"/>
      <c r="H218" s="457"/>
      <c r="I218" s="457"/>
      <c r="J218" s="457"/>
      <c r="K218" s="457"/>
      <c r="L218" s="457"/>
      <c r="M218" s="459"/>
      <c r="N218" s="339"/>
      <c r="O218" s="339"/>
      <c r="Q218" s="341"/>
    </row>
    <row r="219" spans="1:17">
      <c r="A219" s="337"/>
      <c r="B219" s="337"/>
      <c r="C219" s="427">
        <v>180</v>
      </c>
      <c r="D219" s="566"/>
      <c r="E219" s="567"/>
      <c r="F219" s="457"/>
      <c r="G219" s="457"/>
      <c r="H219" s="457"/>
      <c r="I219" s="457"/>
      <c r="J219" s="457"/>
      <c r="K219" s="457"/>
      <c r="L219" s="457"/>
      <c r="M219" s="459"/>
      <c r="N219" s="339"/>
      <c r="O219" s="339"/>
      <c r="Q219" s="341"/>
    </row>
    <row r="220" spans="1:17">
      <c r="A220" s="337"/>
      <c r="B220" s="337"/>
      <c r="C220" s="427">
        <v>181</v>
      </c>
      <c r="D220" s="566"/>
      <c r="E220" s="567"/>
      <c r="F220" s="457"/>
      <c r="G220" s="457"/>
      <c r="H220" s="457"/>
      <c r="I220" s="457"/>
      <c r="J220" s="457"/>
      <c r="K220" s="457"/>
      <c r="L220" s="457"/>
      <c r="M220" s="459"/>
      <c r="N220" s="339"/>
      <c r="O220" s="339"/>
      <c r="Q220" s="341"/>
    </row>
    <row r="221" spans="1:17">
      <c r="A221" s="337"/>
      <c r="B221" s="337"/>
      <c r="C221" s="427">
        <v>182</v>
      </c>
      <c r="D221" s="566"/>
      <c r="E221" s="567"/>
      <c r="F221" s="457"/>
      <c r="G221" s="457"/>
      <c r="H221" s="457"/>
      <c r="I221" s="457"/>
      <c r="J221" s="457"/>
      <c r="K221" s="457"/>
      <c r="L221" s="457"/>
      <c r="M221" s="459"/>
      <c r="N221" s="339"/>
      <c r="O221" s="339"/>
      <c r="Q221" s="341"/>
    </row>
    <row r="222" spans="1:17">
      <c r="A222" s="337"/>
      <c r="B222" s="337"/>
      <c r="C222" s="427">
        <v>183</v>
      </c>
      <c r="D222" s="566"/>
      <c r="E222" s="567"/>
      <c r="F222" s="457"/>
      <c r="G222" s="457"/>
      <c r="H222" s="457"/>
      <c r="I222" s="457"/>
      <c r="J222" s="457"/>
      <c r="K222" s="457"/>
      <c r="L222" s="457"/>
      <c r="M222" s="459"/>
      <c r="N222" s="339"/>
      <c r="O222" s="339"/>
      <c r="Q222" s="341"/>
    </row>
    <row r="223" spans="1:17">
      <c r="A223" s="337"/>
      <c r="B223" s="337"/>
      <c r="C223" s="427">
        <v>184</v>
      </c>
      <c r="D223" s="566"/>
      <c r="E223" s="567"/>
      <c r="F223" s="457"/>
      <c r="G223" s="457"/>
      <c r="H223" s="457"/>
      <c r="I223" s="457"/>
      <c r="J223" s="457"/>
      <c r="K223" s="457"/>
      <c r="L223" s="457"/>
      <c r="M223" s="459"/>
      <c r="N223" s="339"/>
      <c r="O223" s="339"/>
      <c r="Q223" s="341"/>
    </row>
    <row r="224" spans="1:17">
      <c r="A224" s="337"/>
      <c r="B224" s="337"/>
      <c r="C224" s="427">
        <v>185</v>
      </c>
      <c r="D224" s="566"/>
      <c r="E224" s="567"/>
      <c r="F224" s="457"/>
      <c r="G224" s="457"/>
      <c r="H224" s="457"/>
      <c r="I224" s="457"/>
      <c r="J224" s="457"/>
      <c r="K224" s="457"/>
      <c r="L224" s="457"/>
      <c r="M224" s="459"/>
      <c r="N224" s="339"/>
      <c r="O224" s="339"/>
      <c r="Q224" s="341"/>
    </row>
    <row r="225" spans="1:17">
      <c r="A225" s="337"/>
      <c r="B225" s="337"/>
      <c r="C225" s="427">
        <v>186</v>
      </c>
      <c r="D225" s="566"/>
      <c r="E225" s="567"/>
      <c r="F225" s="457"/>
      <c r="G225" s="457"/>
      <c r="H225" s="457"/>
      <c r="I225" s="457"/>
      <c r="J225" s="457"/>
      <c r="K225" s="457"/>
      <c r="L225" s="457"/>
      <c r="M225" s="459"/>
      <c r="N225" s="339"/>
      <c r="O225" s="339"/>
      <c r="Q225" s="341"/>
    </row>
    <row r="226" spans="1:17">
      <c r="A226" s="337"/>
      <c r="B226" s="337"/>
      <c r="C226" s="427">
        <v>187</v>
      </c>
      <c r="D226" s="566"/>
      <c r="E226" s="567"/>
      <c r="F226" s="457"/>
      <c r="G226" s="457"/>
      <c r="H226" s="457"/>
      <c r="I226" s="457"/>
      <c r="J226" s="457"/>
      <c r="K226" s="457"/>
      <c r="L226" s="457"/>
      <c r="M226" s="459"/>
      <c r="N226" s="339"/>
      <c r="O226" s="339"/>
      <c r="Q226" s="341"/>
    </row>
    <row r="227" spans="1:17">
      <c r="A227" s="337"/>
      <c r="B227" s="337"/>
      <c r="C227" s="427">
        <v>188</v>
      </c>
      <c r="D227" s="566"/>
      <c r="E227" s="567"/>
      <c r="F227" s="457"/>
      <c r="G227" s="457"/>
      <c r="H227" s="457"/>
      <c r="I227" s="457"/>
      <c r="J227" s="457"/>
      <c r="K227" s="457"/>
      <c r="L227" s="457"/>
      <c r="M227" s="459"/>
      <c r="N227" s="339"/>
      <c r="O227" s="339"/>
      <c r="Q227" s="341"/>
    </row>
    <row r="228" spans="1:17">
      <c r="A228" s="337"/>
      <c r="B228" s="337"/>
      <c r="C228" s="427">
        <v>189</v>
      </c>
      <c r="D228" s="566"/>
      <c r="E228" s="567"/>
      <c r="F228" s="457"/>
      <c r="G228" s="457"/>
      <c r="H228" s="457"/>
      <c r="I228" s="457"/>
      <c r="J228" s="457"/>
      <c r="K228" s="457"/>
      <c r="L228" s="457"/>
      <c r="M228" s="459"/>
      <c r="N228" s="339"/>
      <c r="O228" s="339"/>
      <c r="Q228" s="341"/>
    </row>
    <row r="229" spans="1:17">
      <c r="A229" s="337"/>
      <c r="B229" s="337"/>
      <c r="C229" s="427">
        <v>190</v>
      </c>
      <c r="D229" s="566"/>
      <c r="E229" s="567"/>
      <c r="F229" s="457"/>
      <c r="G229" s="457"/>
      <c r="H229" s="457"/>
      <c r="I229" s="457"/>
      <c r="J229" s="457"/>
      <c r="K229" s="457"/>
      <c r="L229" s="457"/>
      <c r="M229" s="459"/>
      <c r="N229" s="339"/>
      <c r="O229" s="339"/>
      <c r="Q229" s="341"/>
    </row>
    <row r="230" spans="1:17">
      <c r="A230" s="337"/>
      <c r="B230" s="337"/>
      <c r="C230" s="427">
        <v>191</v>
      </c>
      <c r="D230" s="566"/>
      <c r="E230" s="567"/>
      <c r="F230" s="457"/>
      <c r="G230" s="457"/>
      <c r="H230" s="457"/>
      <c r="I230" s="457"/>
      <c r="J230" s="457"/>
      <c r="K230" s="457"/>
      <c r="L230" s="457"/>
      <c r="M230" s="459"/>
      <c r="N230" s="339"/>
      <c r="O230" s="339"/>
      <c r="Q230" s="341"/>
    </row>
    <row r="231" spans="1:17">
      <c r="A231" s="337"/>
      <c r="B231" s="337"/>
      <c r="C231" s="427">
        <v>192</v>
      </c>
      <c r="D231" s="566"/>
      <c r="E231" s="567"/>
      <c r="F231" s="457"/>
      <c r="G231" s="457"/>
      <c r="H231" s="457"/>
      <c r="I231" s="457"/>
      <c r="J231" s="457"/>
      <c r="K231" s="457"/>
      <c r="L231" s="457"/>
      <c r="M231" s="459"/>
      <c r="N231" s="339"/>
      <c r="O231" s="339"/>
      <c r="Q231" s="341"/>
    </row>
    <row r="232" spans="1:17">
      <c r="A232" s="337"/>
      <c r="B232" s="337"/>
      <c r="C232" s="427">
        <v>193</v>
      </c>
      <c r="D232" s="566"/>
      <c r="E232" s="567"/>
      <c r="F232" s="457"/>
      <c r="G232" s="457"/>
      <c r="H232" s="457"/>
      <c r="I232" s="457"/>
      <c r="J232" s="457"/>
      <c r="K232" s="457"/>
      <c r="L232" s="457"/>
      <c r="M232" s="459"/>
      <c r="N232" s="339"/>
      <c r="O232" s="339"/>
      <c r="Q232" s="341"/>
    </row>
    <row r="233" spans="1:17">
      <c r="A233" s="337"/>
      <c r="B233" s="337"/>
      <c r="C233" s="427">
        <v>194</v>
      </c>
      <c r="D233" s="566"/>
      <c r="E233" s="567"/>
      <c r="F233" s="457"/>
      <c r="G233" s="457"/>
      <c r="H233" s="457"/>
      <c r="I233" s="457"/>
      <c r="J233" s="457"/>
      <c r="K233" s="457"/>
      <c r="L233" s="457"/>
      <c r="M233" s="459"/>
      <c r="N233" s="339"/>
      <c r="O233" s="339"/>
      <c r="Q233" s="341"/>
    </row>
    <row r="234" spans="1:17">
      <c r="A234" s="337"/>
      <c r="B234" s="337"/>
      <c r="C234" s="427">
        <v>195</v>
      </c>
      <c r="D234" s="566"/>
      <c r="E234" s="567"/>
      <c r="F234" s="457"/>
      <c r="G234" s="457"/>
      <c r="H234" s="457"/>
      <c r="I234" s="457"/>
      <c r="J234" s="457"/>
      <c r="K234" s="457"/>
      <c r="L234" s="457"/>
      <c r="M234" s="459"/>
      <c r="N234" s="339"/>
      <c r="O234" s="339"/>
      <c r="Q234" s="341"/>
    </row>
    <row r="235" spans="1:17">
      <c r="A235" s="337"/>
      <c r="B235" s="337"/>
      <c r="C235" s="427">
        <v>196</v>
      </c>
      <c r="D235" s="566"/>
      <c r="E235" s="567"/>
      <c r="F235" s="457"/>
      <c r="G235" s="457"/>
      <c r="H235" s="457"/>
      <c r="I235" s="457"/>
      <c r="J235" s="457"/>
      <c r="K235" s="457"/>
      <c r="L235" s="457"/>
      <c r="M235" s="459"/>
      <c r="N235" s="339"/>
      <c r="O235" s="339"/>
      <c r="Q235" s="341"/>
    </row>
    <row r="236" spans="1:17">
      <c r="A236" s="337"/>
      <c r="B236" s="337"/>
      <c r="C236" s="427">
        <v>197</v>
      </c>
      <c r="D236" s="566"/>
      <c r="E236" s="567"/>
      <c r="F236" s="457"/>
      <c r="G236" s="457"/>
      <c r="H236" s="457"/>
      <c r="I236" s="457"/>
      <c r="J236" s="457"/>
      <c r="K236" s="457"/>
      <c r="L236" s="457"/>
      <c r="M236" s="459"/>
      <c r="N236" s="339"/>
      <c r="O236" s="339"/>
      <c r="Q236" s="341"/>
    </row>
    <row r="237" spans="1:17">
      <c r="A237" s="337"/>
      <c r="B237" s="337"/>
      <c r="C237" s="427">
        <v>198</v>
      </c>
      <c r="D237" s="566"/>
      <c r="E237" s="567"/>
      <c r="F237" s="457"/>
      <c r="G237" s="457"/>
      <c r="H237" s="457"/>
      <c r="I237" s="457"/>
      <c r="J237" s="457"/>
      <c r="K237" s="457"/>
      <c r="L237" s="457"/>
      <c r="M237" s="459"/>
      <c r="N237" s="339"/>
      <c r="O237" s="339"/>
      <c r="Q237" s="341"/>
    </row>
    <row r="238" spans="1:17">
      <c r="A238" s="337"/>
      <c r="B238" s="337"/>
      <c r="C238" s="427">
        <v>199</v>
      </c>
      <c r="D238" s="566"/>
      <c r="E238" s="567"/>
      <c r="F238" s="457"/>
      <c r="G238" s="457"/>
      <c r="H238" s="457"/>
      <c r="I238" s="457"/>
      <c r="J238" s="457"/>
      <c r="K238" s="457"/>
      <c r="L238" s="457"/>
      <c r="M238" s="459"/>
      <c r="N238" s="339"/>
      <c r="O238" s="339"/>
      <c r="Q238" s="341"/>
    </row>
    <row r="239" spans="1:17">
      <c r="A239" s="337"/>
      <c r="B239" s="337"/>
      <c r="C239" s="427">
        <v>200</v>
      </c>
      <c r="D239" s="566"/>
      <c r="E239" s="567"/>
      <c r="F239" s="457"/>
      <c r="G239" s="457"/>
      <c r="H239" s="457"/>
      <c r="I239" s="457"/>
      <c r="J239" s="457"/>
      <c r="K239" s="457"/>
      <c r="L239" s="457"/>
      <c r="M239" s="459"/>
      <c r="N239" s="339"/>
      <c r="O239" s="339"/>
      <c r="Q239" s="341"/>
    </row>
    <row r="240" spans="1:17">
      <c r="A240" s="337"/>
      <c r="B240" s="337"/>
      <c r="C240" s="427">
        <v>201</v>
      </c>
      <c r="D240" s="566"/>
      <c r="E240" s="567"/>
      <c r="F240" s="457"/>
      <c r="G240" s="457"/>
      <c r="H240" s="457"/>
      <c r="I240" s="457"/>
      <c r="J240" s="457"/>
      <c r="K240" s="457"/>
      <c r="L240" s="457"/>
      <c r="M240" s="459"/>
      <c r="N240" s="339"/>
      <c r="O240" s="339"/>
      <c r="Q240" s="341"/>
    </row>
    <row r="241" spans="1:17">
      <c r="A241" s="337"/>
      <c r="B241" s="337"/>
      <c r="C241" s="427">
        <v>202</v>
      </c>
      <c r="D241" s="566"/>
      <c r="E241" s="567"/>
      <c r="F241" s="457"/>
      <c r="G241" s="457"/>
      <c r="H241" s="457"/>
      <c r="I241" s="457"/>
      <c r="J241" s="457"/>
      <c r="K241" s="457"/>
      <c r="L241" s="457"/>
      <c r="M241" s="459"/>
      <c r="N241" s="339"/>
      <c r="O241" s="339"/>
      <c r="Q241" s="341"/>
    </row>
    <row r="242" spans="1:17">
      <c r="A242" s="337"/>
      <c r="B242" s="337"/>
      <c r="C242" s="427">
        <v>203</v>
      </c>
      <c r="D242" s="566"/>
      <c r="E242" s="567"/>
      <c r="F242" s="457"/>
      <c r="G242" s="457"/>
      <c r="H242" s="457"/>
      <c r="I242" s="457"/>
      <c r="J242" s="457"/>
      <c r="K242" s="457"/>
      <c r="L242" s="457"/>
      <c r="M242" s="459"/>
      <c r="N242" s="339"/>
      <c r="O242" s="339"/>
      <c r="Q242" s="341"/>
    </row>
    <row r="243" spans="1:17">
      <c r="A243" s="337"/>
      <c r="B243" s="337"/>
      <c r="C243" s="427">
        <v>204</v>
      </c>
      <c r="D243" s="566"/>
      <c r="E243" s="567"/>
      <c r="F243" s="457"/>
      <c r="G243" s="457"/>
      <c r="H243" s="457"/>
      <c r="I243" s="457"/>
      <c r="J243" s="457"/>
      <c r="K243" s="457"/>
      <c r="L243" s="457"/>
      <c r="M243" s="459"/>
      <c r="N243" s="339"/>
      <c r="O243" s="339"/>
      <c r="Q243" s="341"/>
    </row>
    <row r="244" spans="1:17">
      <c r="A244" s="337"/>
      <c r="B244" s="337"/>
      <c r="C244" s="427">
        <v>205</v>
      </c>
      <c r="D244" s="566"/>
      <c r="E244" s="567"/>
      <c r="F244" s="457"/>
      <c r="G244" s="457"/>
      <c r="H244" s="457"/>
      <c r="I244" s="457"/>
      <c r="J244" s="457"/>
      <c r="K244" s="457"/>
      <c r="L244" s="457"/>
      <c r="M244" s="459"/>
      <c r="N244" s="339"/>
      <c r="O244" s="339"/>
      <c r="Q244" s="341"/>
    </row>
    <row r="245" spans="1:17">
      <c r="A245" s="337"/>
      <c r="B245" s="337"/>
      <c r="C245" s="427">
        <v>206</v>
      </c>
      <c r="D245" s="566"/>
      <c r="E245" s="567"/>
      <c r="F245" s="457"/>
      <c r="G245" s="457"/>
      <c r="H245" s="457"/>
      <c r="I245" s="457"/>
      <c r="J245" s="457"/>
      <c r="K245" s="457"/>
      <c r="L245" s="457"/>
      <c r="M245" s="459"/>
      <c r="N245" s="339"/>
      <c r="O245" s="339"/>
      <c r="Q245" s="341"/>
    </row>
    <row r="246" spans="1:17">
      <c r="A246" s="337"/>
      <c r="B246" s="337"/>
      <c r="C246" s="427">
        <v>207</v>
      </c>
      <c r="D246" s="566"/>
      <c r="E246" s="567"/>
      <c r="F246" s="457"/>
      <c r="G246" s="457"/>
      <c r="H246" s="457"/>
      <c r="I246" s="457"/>
      <c r="J246" s="457"/>
      <c r="K246" s="457"/>
      <c r="L246" s="457"/>
      <c r="M246" s="459"/>
      <c r="N246" s="339"/>
      <c r="O246" s="339"/>
      <c r="Q246" s="341"/>
    </row>
    <row r="247" spans="1:17">
      <c r="A247" s="337"/>
      <c r="B247" s="337"/>
      <c r="C247" s="427">
        <v>208</v>
      </c>
      <c r="D247" s="566"/>
      <c r="E247" s="567"/>
      <c r="F247" s="457"/>
      <c r="G247" s="457"/>
      <c r="H247" s="457"/>
      <c r="I247" s="457"/>
      <c r="J247" s="457"/>
      <c r="K247" s="457"/>
      <c r="L247" s="457"/>
      <c r="M247" s="459"/>
      <c r="N247" s="339"/>
      <c r="O247" s="339"/>
      <c r="Q247" s="341"/>
    </row>
    <row r="248" spans="1:17">
      <c r="A248" s="337"/>
      <c r="B248" s="337"/>
      <c r="C248" s="427">
        <v>209</v>
      </c>
      <c r="D248" s="566"/>
      <c r="E248" s="567"/>
      <c r="F248" s="457"/>
      <c r="G248" s="457"/>
      <c r="H248" s="457"/>
      <c r="I248" s="457"/>
      <c r="J248" s="457"/>
      <c r="K248" s="457"/>
      <c r="L248" s="457"/>
      <c r="M248" s="459"/>
      <c r="N248" s="339"/>
      <c r="O248" s="339"/>
      <c r="Q248" s="341"/>
    </row>
    <row r="249" spans="1:17">
      <c r="A249" s="337"/>
      <c r="B249" s="337"/>
      <c r="C249" s="427">
        <v>210</v>
      </c>
      <c r="D249" s="566"/>
      <c r="E249" s="567"/>
      <c r="F249" s="457"/>
      <c r="G249" s="457"/>
      <c r="H249" s="457"/>
      <c r="I249" s="457"/>
      <c r="J249" s="457"/>
      <c r="K249" s="457"/>
      <c r="L249" s="457"/>
      <c r="M249" s="459"/>
      <c r="N249" s="339"/>
      <c r="O249" s="339"/>
      <c r="Q249" s="341"/>
    </row>
    <row r="250" spans="1:17">
      <c r="A250" s="337"/>
      <c r="B250" s="337"/>
      <c r="C250" s="427">
        <v>211</v>
      </c>
      <c r="D250" s="566"/>
      <c r="E250" s="567"/>
      <c r="F250" s="457"/>
      <c r="G250" s="457"/>
      <c r="H250" s="457"/>
      <c r="I250" s="457"/>
      <c r="J250" s="457"/>
      <c r="K250" s="457"/>
      <c r="L250" s="457"/>
      <c r="M250" s="459"/>
      <c r="N250" s="339"/>
      <c r="O250" s="339"/>
      <c r="Q250" s="341"/>
    </row>
    <row r="251" spans="1:17">
      <c r="A251" s="337"/>
      <c r="B251" s="337"/>
      <c r="C251" s="427">
        <v>212</v>
      </c>
      <c r="D251" s="566"/>
      <c r="E251" s="567"/>
      <c r="F251" s="457"/>
      <c r="G251" s="457"/>
      <c r="H251" s="457"/>
      <c r="I251" s="457"/>
      <c r="J251" s="457"/>
      <c r="K251" s="457"/>
      <c r="L251" s="457"/>
      <c r="M251" s="459"/>
      <c r="N251" s="339"/>
      <c r="O251" s="339"/>
      <c r="Q251" s="341"/>
    </row>
    <row r="252" spans="1:17">
      <c r="A252" s="337"/>
      <c r="B252" s="337"/>
      <c r="C252" s="427">
        <v>213</v>
      </c>
      <c r="D252" s="566"/>
      <c r="E252" s="567"/>
      <c r="F252" s="457"/>
      <c r="G252" s="457"/>
      <c r="H252" s="457"/>
      <c r="I252" s="457"/>
      <c r="J252" s="457"/>
      <c r="K252" s="457"/>
      <c r="L252" s="457"/>
      <c r="M252" s="459"/>
      <c r="N252" s="339"/>
      <c r="O252" s="339"/>
      <c r="Q252" s="341"/>
    </row>
    <row r="253" spans="1:17">
      <c r="A253" s="337"/>
      <c r="B253" s="337"/>
      <c r="C253" s="427">
        <v>214</v>
      </c>
      <c r="D253" s="566"/>
      <c r="E253" s="567"/>
      <c r="F253" s="457"/>
      <c r="G253" s="457"/>
      <c r="H253" s="457"/>
      <c r="I253" s="457"/>
      <c r="J253" s="457"/>
      <c r="K253" s="457"/>
      <c r="L253" s="457"/>
      <c r="M253" s="459"/>
      <c r="N253" s="339"/>
      <c r="O253" s="339"/>
      <c r="Q253" s="341"/>
    </row>
    <row r="254" spans="1:17">
      <c r="A254" s="337"/>
      <c r="B254" s="337"/>
      <c r="C254" s="427">
        <v>215</v>
      </c>
      <c r="D254" s="566"/>
      <c r="E254" s="567"/>
      <c r="F254" s="457"/>
      <c r="G254" s="457"/>
      <c r="H254" s="457"/>
      <c r="I254" s="457"/>
      <c r="J254" s="457"/>
      <c r="K254" s="457"/>
      <c r="L254" s="457"/>
      <c r="M254" s="459"/>
      <c r="N254" s="339"/>
      <c r="O254" s="339"/>
      <c r="Q254" s="341"/>
    </row>
    <row r="255" spans="1:17">
      <c r="A255" s="337"/>
      <c r="B255" s="337"/>
      <c r="C255" s="427">
        <v>216</v>
      </c>
      <c r="D255" s="566"/>
      <c r="E255" s="567"/>
      <c r="F255" s="457"/>
      <c r="G255" s="457"/>
      <c r="H255" s="457"/>
      <c r="I255" s="457"/>
      <c r="J255" s="457"/>
      <c r="K255" s="457"/>
      <c r="L255" s="457"/>
      <c r="M255" s="459"/>
      <c r="N255" s="339"/>
      <c r="O255" s="339"/>
      <c r="Q255" s="341"/>
    </row>
    <row r="256" spans="1:17">
      <c r="A256" s="337"/>
      <c r="B256" s="337"/>
      <c r="C256" s="427">
        <v>217</v>
      </c>
      <c r="D256" s="566"/>
      <c r="E256" s="567"/>
      <c r="F256" s="457"/>
      <c r="G256" s="457"/>
      <c r="H256" s="457"/>
      <c r="I256" s="457"/>
      <c r="J256" s="457"/>
      <c r="K256" s="457"/>
      <c r="L256" s="457"/>
      <c r="M256" s="459"/>
      <c r="N256" s="339"/>
      <c r="O256" s="339"/>
      <c r="Q256" s="341"/>
    </row>
    <row r="257" spans="1:17">
      <c r="A257" s="337"/>
      <c r="B257" s="337"/>
      <c r="C257" s="427">
        <v>218</v>
      </c>
      <c r="D257" s="566"/>
      <c r="E257" s="567"/>
      <c r="F257" s="457"/>
      <c r="G257" s="457"/>
      <c r="H257" s="457"/>
      <c r="I257" s="457"/>
      <c r="J257" s="457"/>
      <c r="K257" s="457"/>
      <c r="L257" s="457"/>
      <c r="M257" s="459"/>
      <c r="N257" s="339"/>
      <c r="O257" s="339"/>
      <c r="Q257" s="341"/>
    </row>
    <row r="258" spans="1:17">
      <c r="A258" s="337"/>
      <c r="B258" s="337"/>
      <c r="C258" s="427">
        <v>219</v>
      </c>
      <c r="D258" s="566"/>
      <c r="E258" s="567"/>
      <c r="F258" s="457"/>
      <c r="G258" s="457"/>
      <c r="H258" s="457"/>
      <c r="I258" s="457"/>
      <c r="J258" s="457"/>
      <c r="K258" s="457"/>
      <c r="L258" s="457"/>
      <c r="M258" s="459"/>
      <c r="N258" s="339"/>
      <c r="O258" s="339"/>
      <c r="Q258" s="341"/>
    </row>
    <row r="259" spans="1:17">
      <c r="A259" s="337"/>
      <c r="B259" s="337"/>
      <c r="C259" s="427">
        <v>220</v>
      </c>
      <c r="D259" s="566"/>
      <c r="E259" s="567"/>
      <c r="F259" s="457"/>
      <c r="G259" s="457"/>
      <c r="H259" s="457"/>
      <c r="I259" s="457"/>
      <c r="J259" s="457"/>
      <c r="K259" s="457"/>
      <c r="L259" s="457"/>
      <c r="M259" s="459"/>
      <c r="N259" s="339"/>
      <c r="O259" s="339"/>
      <c r="Q259" s="341"/>
    </row>
    <row r="260" spans="1:17">
      <c r="A260" s="337"/>
      <c r="B260" s="337"/>
      <c r="C260" s="427">
        <v>221</v>
      </c>
      <c r="D260" s="566"/>
      <c r="E260" s="567"/>
      <c r="F260" s="457"/>
      <c r="G260" s="457"/>
      <c r="H260" s="457"/>
      <c r="I260" s="457"/>
      <c r="J260" s="457"/>
      <c r="K260" s="457"/>
      <c r="L260" s="457"/>
      <c r="M260" s="459"/>
      <c r="N260" s="339"/>
      <c r="O260" s="339"/>
      <c r="Q260" s="341"/>
    </row>
    <row r="261" spans="1:17">
      <c r="A261" s="337"/>
      <c r="B261" s="337"/>
      <c r="C261" s="427">
        <v>222</v>
      </c>
      <c r="D261" s="566"/>
      <c r="E261" s="567"/>
      <c r="F261" s="457"/>
      <c r="G261" s="457"/>
      <c r="H261" s="457"/>
      <c r="I261" s="457"/>
      <c r="J261" s="457"/>
      <c r="K261" s="457"/>
      <c r="L261" s="457"/>
      <c r="M261" s="459"/>
      <c r="N261" s="339"/>
      <c r="O261" s="339"/>
      <c r="Q261" s="341"/>
    </row>
    <row r="262" spans="1:17">
      <c r="A262" s="337"/>
      <c r="B262" s="337"/>
      <c r="C262" s="427">
        <v>223</v>
      </c>
      <c r="D262" s="566"/>
      <c r="E262" s="567"/>
      <c r="F262" s="457"/>
      <c r="G262" s="457"/>
      <c r="H262" s="457"/>
      <c r="I262" s="457"/>
      <c r="J262" s="457"/>
      <c r="K262" s="457"/>
      <c r="L262" s="457"/>
      <c r="M262" s="459"/>
      <c r="N262" s="339"/>
      <c r="O262" s="339"/>
      <c r="Q262" s="341"/>
    </row>
    <row r="263" spans="1:17">
      <c r="A263" s="337"/>
      <c r="B263" s="337"/>
      <c r="C263" s="427">
        <v>224</v>
      </c>
      <c r="D263" s="566"/>
      <c r="E263" s="567"/>
      <c r="F263" s="457"/>
      <c r="G263" s="457"/>
      <c r="H263" s="457"/>
      <c r="I263" s="457"/>
      <c r="J263" s="457"/>
      <c r="K263" s="457"/>
      <c r="L263" s="457"/>
      <c r="M263" s="459"/>
      <c r="N263" s="339"/>
      <c r="O263" s="339"/>
      <c r="Q263" s="341"/>
    </row>
    <row r="264" spans="1:17">
      <c r="A264" s="337"/>
      <c r="B264" s="337"/>
      <c r="C264" s="427">
        <v>225</v>
      </c>
      <c r="D264" s="566"/>
      <c r="E264" s="567"/>
      <c r="F264" s="457"/>
      <c r="G264" s="457"/>
      <c r="H264" s="457"/>
      <c r="I264" s="457"/>
      <c r="J264" s="457"/>
      <c r="K264" s="457"/>
      <c r="L264" s="457"/>
      <c r="M264" s="459"/>
      <c r="N264" s="339"/>
      <c r="O264" s="339"/>
      <c r="Q264" s="341"/>
    </row>
    <row r="265" spans="1:17">
      <c r="A265" s="337"/>
      <c r="B265" s="337"/>
      <c r="C265" s="427">
        <v>226</v>
      </c>
      <c r="D265" s="566"/>
      <c r="E265" s="567"/>
      <c r="F265" s="457"/>
      <c r="G265" s="457"/>
      <c r="H265" s="457"/>
      <c r="I265" s="457"/>
      <c r="J265" s="457"/>
      <c r="K265" s="457"/>
      <c r="L265" s="457"/>
      <c r="M265" s="459"/>
      <c r="N265" s="339"/>
      <c r="O265" s="339"/>
      <c r="Q265" s="341"/>
    </row>
    <row r="266" spans="1:17">
      <c r="A266" s="337"/>
      <c r="B266" s="337"/>
      <c r="C266" s="427">
        <v>227</v>
      </c>
      <c r="D266" s="566"/>
      <c r="E266" s="567"/>
      <c r="F266" s="457"/>
      <c r="G266" s="457"/>
      <c r="H266" s="457"/>
      <c r="I266" s="457"/>
      <c r="J266" s="457"/>
      <c r="K266" s="457"/>
      <c r="L266" s="457"/>
      <c r="M266" s="459"/>
      <c r="N266" s="339"/>
      <c r="O266" s="339"/>
      <c r="Q266" s="341"/>
    </row>
    <row r="267" spans="1:17">
      <c r="A267" s="337"/>
      <c r="B267" s="337"/>
      <c r="C267" s="427">
        <v>228</v>
      </c>
      <c r="D267" s="566"/>
      <c r="E267" s="567"/>
      <c r="F267" s="457"/>
      <c r="G267" s="457"/>
      <c r="H267" s="457"/>
      <c r="I267" s="457"/>
      <c r="J267" s="457"/>
      <c r="K267" s="457"/>
      <c r="L267" s="457"/>
      <c r="M267" s="459"/>
      <c r="N267" s="339"/>
      <c r="O267" s="339"/>
      <c r="Q267" s="341"/>
    </row>
    <row r="268" spans="1:17">
      <c r="A268" s="337"/>
      <c r="B268" s="337"/>
      <c r="C268" s="427">
        <v>229</v>
      </c>
      <c r="D268" s="566"/>
      <c r="E268" s="567"/>
      <c r="F268" s="457"/>
      <c r="G268" s="457"/>
      <c r="H268" s="457"/>
      <c r="I268" s="457"/>
      <c r="J268" s="457"/>
      <c r="K268" s="457"/>
      <c r="L268" s="457"/>
      <c r="M268" s="459"/>
      <c r="N268" s="339"/>
      <c r="O268" s="339"/>
      <c r="Q268" s="341"/>
    </row>
    <row r="269" spans="1:17">
      <c r="A269" s="337"/>
      <c r="B269" s="337"/>
      <c r="C269" s="427">
        <v>230</v>
      </c>
      <c r="D269" s="566"/>
      <c r="E269" s="567"/>
      <c r="F269" s="457"/>
      <c r="G269" s="457"/>
      <c r="H269" s="457"/>
      <c r="I269" s="457"/>
      <c r="J269" s="457"/>
      <c r="K269" s="457"/>
      <c r="L269" s="457"/>
      <c r="M269" s="459"/>
      <c r="N269" s="339"/>
      <c r="O269" s="339"/>
      <c r="Q269" s="341"/>
    </row>
    <row r="270" spans="1:17">
      <c r="A270" s="337"/>
      <c r="B270" s="337"/>
      <c r="C270" s="427">
        <v>231</v>
      </c>
      <c r="D270" s="566"/>
      <c r="E270" s="567"/>
      <c r="F270" s="457"/>
      <c r="G270" s="457"/>
      <c r="H270" s="457"/>
      <c r="I270" s="457"/>
      <c r="J270" s="457"/>
      <c r="K270" s="457"/>
      <c r="L270" s="457"/>
      <c r="M270" s="459"/>
      <c r="N270" s="339"/>
      <c r="O270" s="339"/>
      <c r="Q270" s="341"/>
    </row>
    <row r="271" spans="1:17">
      <c r="A271" s="337"/>
      <c r="B271" s="337"/>
      <c r="C271" s="427">
        <v>232</v>
      </c>
      <c r="D271" s="566"/>
      <c r="E271" s="567"/>
      <c r="F271" s="457"/>
      <c r="G271" s="457"/>
      <c r="H271" s="457"/>
      <c r="I271" s="457"/>
      <c r="J271" s="457"/>
      <c r="K271" s="457"/>
      <c r="L271" s="457"/>
      <c r="M271" s="459"/>
      <c r="N271" s="339"/>
      <c r="O271" s="339"/>
      <c r="Q271" s="341"/>
    </row>
    <row r="272" spans="1:17">
      <c r="A272" s="337"/>
      <c r="B272" s="337"/>
      <c r="C272" s="427">
        <v>233</v>
      </c>
      <c r="D272" s="566"/>
      <c r="E272" s="567"/>
      <c r="F272" s="457"/>
      <c r="G272" s="457"/>
      <c r="H272" s="457"/>
      <c r="I272" s="457"/>
      <c r="J272" s="457"/>
      <c r="K272" s="457"/>
      <c r="L272" s="457"/>
      <c r="M272" s="459"/>
      <c r="N272" s="339"/>
      <c r="O272" s="339"/>
      <c r="Q272" s="341"/>
    </row>
    <row r="273" spans="1:17">
      <c r="A273" s="337"/>
      <c r="B273" s="337"/>
      <c r="C273" s="427">
        <v>234</v>
      </c>
      <c r="D273" s="566"/>
      <c r="E273" s="567"/>
      <c r="F273" s="457"/>
      <c r="G273" s="457"/>
      <c r="H273" s="457"/>
      <c r="I273" s="457"/>
      <c r="J273" s="457"/>
      <c r="K273" s="457"/>
      <c r="L273" s="457"/>
      <c r="M273" s="459"/>
      <c r="N273" s="339"/>
      <c r="O273" s="339"/>
      <c r="Q273" s="341"/>
    </row>
    <row r="274" spans="1:17">
      <c r="A274" s="337"/>
      <c r="B274" s="337"/>
      <c r="C274" s="427">
        <v>235</v>
      </c>
      <c r="D274" s="566"/>
      <c r="E274" s="567"/>
      <c r="F274" s="457"/>
      <c r="G274" s="457"/>
      <c r="H274" s="457"/>
      <c r="I274" s="457"/>
      <c r="J274" s="457"/>
      <c r="K274" s="457"/>
      <c r="L274" s="457"/>
      <c r="M274" s="459"/>
      <c r="N274" s="339"/>
      <c r="O274" s="339"/>
      <c r="Q274" s="341"/>
    </row>
    <row r="275" spans="1:17">
      <c r="A275" s="337"/>
      <c r="B275" s="337"/>
      <c r="C275" s="427">
        <v>236</v>
      </c>
      <c r="D275" s="566"/>
      <c r="E275" s="567"/>
      <c r="F275" s="457"/>
      <c r="G275" s="457"/>
      <c r="H275" s="457"/>
      <c r="I275" s="457"/>
      <c r="J275" s="457"/>
      <c r="K275" s="457"/>
      <c r="L275" s="457"/>
      <c r="M275" s="459"/>
      <c r="N275" s="339"/>
      <c r="O275" s="339"/>
      <c r="Q275" s="341"/>
    </row>
    <row r="276" spans="1:17">
      <c r="A276" s="337"/>
      <c r="B276" s="337"/>
      <c r="C276" s="427">
        <v>237</v>
      </c>
      <c r="D276" s="566"/>
      <c r="E276" s="567"/>
      <c r="F276" s="457"/>
      <c r="G276" s="457"/>
      <c r="H276" s="457"/>
      <c r="I276" s="457"/>
      <c r="J276" s="457"/>
      <c r="K276" s="457"/>
      <c r="L276" s="457"/>
      <c r="M276" s="459"/>
      <c r="N276" s="339"/>
      <c r="O276" s="339"/>
      <c r="Q276" s="341"/>
    </row>
    <row r="277" spans="1:17">
      <c r="A277" s="337"/>
      <c r="B277" s="337"/>
      <c r="C277" s="427">
        <v>238</v>
      </c>
      <c r="D277" s="566"/>
      <c r="E277" s="567"/>
      <c r="F277" s="457"/>
      <c r="G277" s="457"/>
      <c r="H277" s="457"/>
      <c r="I277" s="457"/>
      <c r="J277" s="457"/>
      <c r="K277" s="457"/>
      <c r="L277" s="457"/>
      <c r="M277" s="459"/>
      <c r="N277" s="339"/>
      <c r="O277" s="339"/>
      <c r="Q277" s="341"/>
    </row>
    <row r="278" spans="1:17">
      <c r="A278" s="337"/>
      <c r="B278" s="337"/>
      <c r="C278" s="427">
        <v>239</v>
      </c>
      <c r="D278" s="566"/>
      <c r="E278" s="567"/>
      <c r="F278" s="457"/>
      <c r="G278" s="457"/>
      <c r="H278" s="457"/>
      <c r="I278" s="457"/>
      <c r="J278" s="457"/>
      <c r="K278" s="457"/>
      <c r="L278" s="457"/>
      <c r="M278" s="459"/>
      <c r="N278" s="339"/>
      <c r="O278" s="339"/>
      <c r="Q278" s="341"/>
    </row>
    <row r="279" spans="1:17">
      <c r="A279" s="337"/>
      <c r="B279" s="337"/>
      <c r="C279" s="427">
        <v>240</v>
      </c>
      <c r="D279" s="566"/>
      <c r="E279" s="567"/>
      <c r="F279" s="457"/>
      <c r="G279" s="457"/>
      <c r="H279" s="457"/>
      <c r="I279" s="457"/>
      <c r="J279" s="457"/>
      <c r="K279" s="457"/>
      <c r="L279" s="457"/>
      <c r="M279" s="459"/>
      <c r="N279" s="339"/>
      <c r="O279" s="339"/>
      <c r="Q279" s="341"/>
    </row>
    <row r="280" spans="1:17">
      <c r="A280" s="337"/>
      <c r="B280" s="337"/>
      <c r="C280" s="427">
        <v>241</v>
      </c>
      <c r="D280" s="566"/>
      <c r="E280" s="567"/>
      <c r="F280" s="457"/>
      <c r="G280" s="457"/>
      <c r="H280" s="457"/>
      <c r="I280" s="457"/>
      <c r="J280" s="457"/>
      <c r="K280" s="457"/>
      <c r="L280" s="457"/>
      <c r="M280" s="459"/>
      <c r="N280" s="339"/>
      <c r="O280" s="339"/>
      <c r="Q280" s="341"/>
    </row>
    <row r="281" spans="1:17">
      <c r="A281" s="337"/>
      <c r="B281" s="337"/>
      <c r="C281" s="427">
        <v>242</v>
      </c>
      <c r="D281" s="566"/>
      <c r="E281" s="567"/>
      <c r="F281" s="457"/>
      <c r="G281" s="457"/>
      <c r="H281" s="457"/>
      <c r="I281" s="457"/>
      <c r="J281" s="457"/>
      <c r="K281" s="457"/>
      <c r="L281" s="457"/>
      <c r="M281" s="459"/>
      <c r="N281" s="339"/>
      <c r="O281" s="339"/>
      <c r="Q281" s="341"/>
    </row>
    <row r="282" spans="1:17">
      <c r="A282" s="337"/>
      <c r="B282" s="337"/>
      <c r="C282" s="427">
        <v>243</v>
      </c>
      <c r="D282" s="566"/>
      <c r="E282" s="567"/>
      <c r="F282" s="457"/>
      <c r="G282" s="457"/>
      <c r="H282" s="457"/>
      <c r="I282" s="457"/>
      <c r="J282" s="457"/>
      <c r="K282" s="457"/>
      <c r="L282" s="457"/>
      <c r="M282" s="459"/>
      <c r="N282" s="339"/>
      <c r="O282" s="339"/>
      <c r="Q282" s="341"/>
    </row>
    <row r="283" spans="1:17">
      <c r="A283" s="337"/>
      <c r="B283" s="337"/>
      <c r="C283" s="427">
        <v>244</v>
      </c>
      <c r="D283" s="566"/>
      <c r="E283" s="567"/>
      <c r="F283" s="457"/>
      <c r="G283" s="457"/>
      <c r="H283" s="457"/>
      <c r="I283" s="457"/>
      <c r="J283" s="457"/>
      <c r="K283" s="457"/>
      <c r="L283" s="457"/>
      <c r="M283" s="459"/>
      <c r="N283" s="339"/>
      <c r="O283" s="339"/>
      <c r="Q283" s="341"/>
    </row>
    <row r="284" spans="1:17">
      <c r="A284" s="337"/>
      <c r="B284" s="337"/>
      <c r="C284" s="427">
        <v>245</v>
      </c>
      <c r="D284" s="566"/>
      <c r="E284" s="567"/>
      <c r="F284" s="457"/>
      <c r="G284" s="457"/>
      <c r="H284" s="457"/>
      <c r="I284" s="457"/>
      <c r="J284" s="457"/>
      <c r="K284" s="457"/>
      <c r="L284" s="457"/>
      <c r="M284" s="459"/>
      <c r="N284" s="339"/>
      <c r="O284" s="339"/>
      <c r="Q284" s="341"/>
    </row>
    <row r="285" spans="1:17">
      <c r="A285" s="337"/>
      <c r="B285" s="337"/>
      <c r="C285" s="427">
        <v>246</v>
      </c>
      <c r="D285" s="566"/>
      <c r="E285" s="567"/>
      <c r="F285" s="457"/>
      <c r="G285" s="457"/>
      <c r="H285" s="457"/>
      <c r="I285" s="457"/>
      <c r="J285" s="457"/>
      <c r="K285" s="457"/>
      <c r="L285" s="457"/>
      <c r="M285" s="459"/>
      <c r="N285" s="339"/>
      <c r="O285" s="339"/>
      <c r="Q285" s="341"/>
    </row>
    <row r="286" spans="1:17">
      <c r="A286" s="337"/>
      <c r="B286" s="337"/>
      <c r="C286" s="427">
        <v>247</v>
      </c>
      <c r="D286" s="566"/>
      <c r="E286" s="567"/>
      <c r="F286" s="457"/>
      <c r="G286" s="457"/>
      <c r="H286" s="457"/>
      <c r="I286" s="457"/>
      <c r="J286" s="457"/>
      <c r="K286" s="457"/>
      <c r="L286" s="457"/>
      <c r="M286" s="459"/>
      <c r="N286" s="339"/>
      <c r="O286" s="339"/>
      <c r="Q286" s="341"/>
    </row>
    <row r="287" spans="1:17">
      <c r="A287" s="337"/>
      <c r="B287" s="337"/>
      <c r="C287" s="427">
        <v>248</v>
      </c>
      <c r="D287" s="566"/>
      <c r="E287" s="567"/>
      <c r="F287" s="457"/>
      <c r="G287" s="457"/>
      <c r="H287" s="457"/>
      <c r="I287" s="457"/>
      <c r="J287" s="457"/>
      <c r="K287" s="457"/>
      <c r="L287" s="457"/>
      <c r="M287" s="459"/>
      <c r="N287" s="339"/>
      <c r="O287" s="339"/>
      <c r="Q287" s="341"/>
    </row>
    <row r="288" spans="1:17">
      <c r="A288" s="337"/>
      <c r="B288" s="337"/>
      <c r="C288" s="427">
        <v>249</v>
      </c>
      <c r="D288" s="566"/>
      <c r="E288" s="567"/>
      <c r="F288" s="457"/>
      <c r="G288" s="457"/>
      <c r="H288" s="457"/>
      <c r="I288" s="457"/>
      <c r="J288" s="457"/>
      <c r="K288" s="457"/>
      <c r="L288" s="457"/>
      <c r="M288" s="459"/>
      <c r="N288" s="339"/>
      <c r="O288" s="339"/>
      <c r="Q288" s="341"/>
    </row>
    <row r="289" spans="1:17">
      <c r="A289" s="337"/>
      <c r="B289" s="337"/>
      <c r="C289" s="427">
        <v>250</v>
      </c>
      <c r="D289" s="566"/>
      <c r="E289" s="567"/>
      <c r="F289" s="457"/>
      <c r="G289" s="457"/>
      <c r="H289" s="457"/>
      <c r="I289" s="457"/>
      <c r="J289" s="457"/>
      <c r="K289" s="457"/>
      <c r="L289" s="457"/>
      <c r="M289" s="459"/>
      <c r="N289" s="339"/>
      <c r="O289" s="339"/>
      <c r="Q289" s="341"/>
    </row>
    <row r="290" spans="1:17">
      <c r="A290" s="337"/>
      <c r="B290" s="337"/>
      <c r="C290" s="427">
        <v>251</v>
      </c>
      <c r="D290" s="566"/>
      <c r="E290" s="567"/>
      <c r="F290" s="457"/>
      <c r="G290" s="457"/>
      <c r="H290" s="457"/>
      <c r="I290" s="457"/>
      <c r="J290" s="457"/>
      <c r="K290" s="457"/>
      <c r="L290" s="457"/>
      <c r="M290" s="459"/>
      <c r="N290" s="339"/>
      <c r="O290" s="339"/>
      <c r="Q290" s="341"/>
    </row>
    <row r="291" spans="1:17">
      <c r="A291" s="337"/>
      <c r="B291" s="337"/>
      <c r="C291" s="427">
        <v>252</v>
      </c>
      <c r="D291" s="566"/>
      <c r="E291" s="567"/>
      <c r="F291" s="457"/>
      <c r="G291" s="457"/>
      <c r="H291" s="457"/>
      <c r="I291" s="457"/>
      <c r="J291" s="457"/>
      <c r="K291" s="457"/>
      <c r="L291" s="457"/>
      <c r="M291" s="459"/>
      <c r="N291" s="339"/>
      <c r="O291" s="339"/>
      <c r="Q291" s="341"/>
    </row>
    <row r="292" spans="1:17">
      <c r="A292" s="337"/>
      <c r="B292" s="337"/>
      <c r="C292" s="427">
        <v>253</v>
      </c>
      <c r="D292" s="566"/>
      <c r="E292" s="567"/>
      <c r="F292" s="457"/>
      <c r="G292" s="457"/>
      <c r="H292" s="457"/>
      <c r="I292" s="457"/>
      <c r="J292" s="457"/>
      <c r="K292" s="457"/>
      <c r="L292" s="457"/>
      <c r="M292" s="459"/>
      <c r="N292" s="339"/>
      <c r="O292" s="339"/>
      <c r="Q292" s="341"/>
    </row>
    <row r="293" spans="1:17">
      <c r="A293" s="337"/>
      <c r="B293" s="337"/>
      <c r="C293" s="427">
        <v>254</v>
      </c>
      <c r="D293" s="566"/>
      <c r="E293" s="567"/>
      <c r="F293" s="457"/>
      <c r="G293" s="457"/>
      <c r="H293" s="457"/>
      <c r="I293" s="457"/>
      <c r="J293" s="457"/>
      <c r="K293" s="457"/>
      <c r="L293" s="457"/>
      <c r="M293" s="459"/>
      <c r="N293" s="339"/>
      <c r="O293" s="339"/>
      <c r="Q293" s="341"/>
    </row>
    <row r="294" spans="1:17">
      <c r="A294" s="337"/>
      <c r="B294" s="337"/>
      <c r="C294" s="427">
        <v>255</v>
      </c>
      <c r="D294" s="566"/>
      <c r="E294" s="567"/>
      <c r="F294" s="457"/>
      <c r="G294" s="457"/>
      <c r="H294" s="457"/>
      <c r="I294" s="457"/>
      <c r="J294" s="457"/>
      <c r="K294" s="457"/>
      <c r="L294" s="457"/>
      <c r="M294" s="459"/>
      <c r="N294" s="339"/>
      <c r="O294" s="339"/>
      <c r="Q294" s="341"/>
    </row>
    <row r="295" spans="1:17">
      <c r="A295" s="337"/>
      <c r="B295" s="337"/>
      <c r="C295" s="427">
        <v>256</v>
      </c>
      <c r="D295" s="566"/>
      <c r="E295" s="567"/>
      <c r="F295" s="457"/>
      <c r="G295" s="457"/>
      <c r="H295" s="457"/>
      <c r="I295" s="457"/>
      <c r="J295" s="457"/>
      <c r="K295" s="457"/>
      <c r="L295" s="457"/>
      <c r="M295" s="459"/>
      <c r="N295" s="339"/>
      <c r="O295" s="339"/>
      <c r="Q295" s="341"/>
    </row>
    <row r="296" spans="1:17">
      <c r="A296" s="337"/>
      <c r="B296" s="337"/>
      <c r="C296" s="427">
        <v>257</v>
      </c>
      <c r="D296" s="566"/>
      <c r="E296" s="567"/>
      <c r="F296" s="457"/>
      <c r="G296" s="457"/>
      <c r="H296" s="457"/>
      <c r="I296" s="457"/>
      <c r="J296" s="457"/>
      <c r="K296" s="457"/>
      <c r="L296" s="457"/>
      <c r="M296" s="459"/>
      <c r="N296" s="339"/>
      <c r="O296" s="339"/>
      <c r="Q296" s="341"/>
    </row>
    <row r="297" spans="1:17">
      <c r="A297" s="337"/>
      <c r="B297" s="337"/>
      <c r="C297" s="427">
        <v>258</v>
      </c>
      <c r="D297" s="566"/>
      <c r="E297" s="567"/>
      <c r="F297" s="457"/>
      <c r="G297" s="457"/>
      <c r="H297" s="457"/>
      <c r="I297" s="457"/>
      <c r="J297" s="457"/>
      <c r="K297" s="457"/>
      <c r="L297" s="457"/>
      <c r="M297" s="459"/>
      <c r="N297" s="339"/>
      <c r="O297" s="339"/>
      <c r="Q297" s="341"/>
    </row>
    <row r="298" spans="1:17">
      <c r="A298" s="337"/>
      <c r="B298" s="337"/>
      <c r="C298" s="427">
        <v>259</v>
      </c>
      <c r="D298" s="566"/>
      <c r="E298" s="567"/>
      <c r="F298" s="457"/>
      <c r="G298" s="457"/>
      <c r="H298" s="457"/>
      <c r="I298" s="457"/>
      <c r="J298" s="457"/>
      <c r="K298" s="457"/>
      <c r="L298" s="457"/>
      <c r="M298" s="459"/>
      <c r="N298" s="339"/>
      <c r="O298" s="339"/>
      <c r="Q298" s="341"/>
    </row>
    <row r="299" spans="1:17">
      <c r="A299" s="337"/>
      <c r="B299" s="337"/>
      <c r="C299" s="427">
        <v>260</v>
      </c>
      <c r="D299" s="566"/>
      <c r="E299" s="567"/>
      <c r="F299" s="457"/>
      <c r="G299" s="457"/>
      <c r="H299" s="457"/>
      <c r="I299" s="457"/>
      <c r="J299" s="457"/>
      <c r="K299" s="457"/>
      <c r="L299" s="457"/>
      <c r="M299" s="459"/>
      <c r="N299" s="339"/>
      <c r="O299" s="339"/>
      <c r="Q299" s="341"/>
    </row>
    <row r="300" spans="1:17">
      <c r="A300" s="337"/>
      <c r="B300" s="337"/>
      <c r="C300" s="427">
        <v>261</v>
      </c>
      <c r="D300" s="566"/>
      <c r="E300" s="567"/>
      <c r="F300" s="457"/>
      <c r="G300" s="457"/>
      <c r="H300" s="457"/>
      <c r="I300" s="457"/>
      <c r="J300" s="457"/>
      <c r="K300" s="457"/>
      <c r="L300" s="457"/>
      <c r="M300" s="459"/>
      <c r="N300" s="339"/>
      <c r="O300" s="339"/>
      <c r="Q300" s="341"/>
    </row>
    <row r="301" spans="1:17">
      <c r="A301" s="337"/>
      <c r="B301" s="337"/>
      <c r="C301" s="427">
        <v>262</v>
      </c>
      <c r="D301" s="566"/>
      <c r="E301" s="567"/>
      <c r="F301" s="457"/>
      <c r="G301" s="457"/>
      <c r="H301" s="457"/>
      <c r="I301" s="457"/>
      <c r="J301" s="457"/>
      <c r="K301" s="457"/>
      <c r="L301" s="457"/>
      <c r="M301" s="459"/>
      <c r="N301" s="339"/>
      <c r="O301" s="339"/>
      <c r="Q301" s="341"/>
    </row>
    <row r="302" spans="1:17">
      <c r="A302" s="337"/>
      <c r="B302" s="337"/>
      <c r="C302" s="427">
        <v>263</v>
      </c>
      <c r="D302" s="566"/>
      <c r="E302" s="567"/>
      <c r="F302" s="457"/>
      <c r="G302" s="457"/>
      <c r="H302" s="457"/>
      <c r="I302" s="457"/>
      <c r="J302" s="457"/>
      <c r="K302" s="457"/>
      <c r="L302" s="457"/>
      <c r="M302" s="459"/>
      <c r="N302" s="339"/>
      <c r="O302" s="339"/>
      <c r="Q302" s="341"/>
    </row>
    <row r="303" spans="1:17">
      <c r="A303" s="337"/>
      <c r="B303" s="337"/>
      <c r="C303" s="427">
        <v>264</v>
      </c>
      <c r="D303" s="566"/>
      <c r="E303" s="567"/>
      <c r="F303" s="457"/>
      <c r="G303" s="457"/>
      <c r="H303" s="457"/>
      <c r="I303" s="457"/>
      <c r="J303" s="457"/>
      <c r="K303" s="457"/>
      <c r="L303" s="457"/>
      <c r="M303" s="459"/>
      <c r="N303" s="339"/>
      <c r="O303" s="339"/>
      <c r="Q303" s="341"/>
    </row>
    <row r="304" spans="1:17">
      <c r="A304" s="337"/>
      <c r="B304" s="337"/>
      <c r="C304" s="427">
        <v>265</v>
      </c>
      <c r="D304" s="566"/>
      <c r="E304" s="567"/>
      <c r="F304" s="457"/>
      <c r="G304" s="457"/>
      <c r="H304" s="457"/>
      <c r="I304" s="457"/>
      <c r="J304" s="457"/>
      <c r="K304" s="457"/>
      <c r="L304" s="457"/>
      <c r="M304" s="459"/>
      <c r="N304" s="339"/>
      <c r="O304" s="339"/>
      <c r="Q304" s="341"/>
    </row>
    <row r="305" spans="1:17">
      <c r="A305" s="337"/>
      <c r="B305" s="337"/>
      <c r="C305" s="427">
        <v>266</v>
      </c>
      <c r="D305" s="566"/>
      <c r="E305" s="567"/>
      <c r="F305" s="457"/>
      <c r="G305" s="457"/>
      <c r="H305" s="457"/>
      <c r="I305" s="457"/>
      <c r="J305" s="457"/>
      <c r="K305" s="457"/>
      <c r="L305" s="457"/>
      <c r="M305" s="459"/>
      <c r="N305" s="339"/>
      <c r="O305" s="339"/>
      <c r="Q305" s="341"/>
    </row>
    <row r="306" spans="1:17">
      <c r="A306" s="337"/>
      <c r="B306" s="337"/>
      <c r="C306" s="427">
        <v>267</v>
      </c>
      <c r="D306" s="566"/>
      <c r="E306" s="567"/>
      <c r="F306" s="457"/>
      <c r="G306" s="457"/>
      <c r="H306" s="457"/>
      <c r="I306" s="457"/>
      <c r="J306" s="457"/>
      <c r="K306" s="457"/>
      <c r="L306" s="457"/>
      <c r="M306" s="459"/>
      <c r="N306" s="339"/>
      <c r="O306" s="339"/>
      <c r="Q306" s="341"/>
    </row>
    <row r="307" spans="1:17">
      <c r="A307" s="337"/>
      <c r="B307" s="337"/>
      <c r="C307" s="427">
        <v>268</v>
      </c>
      <c r="D307" s="566"/>
      <c r="E307" s="567"/>
      <c r="F307" s="457"/>
      <c r="G307" s="457"/>
      <c r="H307" s="457"/>
      <c r="I307" s="457"/>
      <c r="J307" s="457"/>
      <c r="K307" s="457"/>
      <c r="L307" s="457"/>
      <c r="M307" s="459"/>
      <c r="N307" s="339"/>
      <c r="O307" s="339"/>
      <c r="Q307" s="341"/>
    </row>
    <row r="308" spans="1:17">
      <c r="A308" s="337"/>
      <c r="B308" s="337"/>
      <c r="C308" s="427">
        <v>269</v>
      </c>
      <c r="D308" s="566"/>
      <c r="E308" s="567"/>
      <c r="F308" s="457"/>
      <c r="G308" s="457"/>
      <c r="H308" s="457"/>
      <c r="I308" s="457"/>
      <c r="J308" s="457"/>
      <c r="K308" s="457"/>
      <c r="L308" s="457"/>
      <c r="M308" s="459"/>
      <c r="N308" s="339"/>
      <c r="O308" s="339"/>
      <c r="Q308" s="341"/>
    </row>
    <row r="309" spans="1:17">
      <c r="A309" s="337"/>
      <c r="B309" s="337"/>
      <c r="C309" s="427">
        <v>270</v>
      </c>
      <c r="D309" s="566"/>
      <c r="E309" s="567"/>
      <c r="F309" s="457"/>
      <c r="G309" s="457"/>
      <c r="H309" s="457"/>
      <c r="I309" s="457"/>
      <c r="J309" s="457"/>
      <c r="K309" s="457"/>
      <c r="L309" s="457"/>
      <c r="M309" s="459"/>
      <c r="N309" s="339"/>
      <c r="O309" s="339"/>
      <c r="Q309" s="341"/>
    </row>
    <row r="310" spans="1:17">
      <c r="A310" s="337"/>
      <c r="B310" s="337"/>
      <c r="C310" s="427">
        <v>271</v>
      </c>
      <c r="D310" s="566"/>
      <c r="E310" s="567"/>
      <c r="F310" s="457"/>
      <c r="G310" s="457"/>
      <c r="H310" s="457"/>
      <c r="I310" s="457"/>
      <c r="J310" s="457"/>
      <c r="K310" s="457"/>
      <c r="L310" s="457"/>
      <c r="M310" s="459"/>
      <c r="N310" s="339"/>
      <c r="O310" s="339"/>
      <c r="Q310" s="341"/>
    </row>
    <row r="311" spans="1:17">
      <c r="A311" s="337"/>
      <c r="B311" s="337"/>
      <c r="C311" s="427">
        <v>272</v>
      </c>
      <c r="D311" s="566"/>
      <c r="E311" s="567"/>
      <c r="F311" s="457"/>
      <c r="G311" s="457"/>
      <c r="H311" s="457"/>
      <c r="I311" s="457"/>
      <c r="J311" s="457"/>
      <c r="K311" s="457"/>
      <c r="L311" s="457"/>
      <c r="M311" s="459"/>
      <c r="N311" s="339"/>
      <c r="O311" s="339"/>
      <c r="Q311" s="341"/>
    </row>
    <row r="312" spans="1:17">
      <c r="A312" s="337"/>
      <c r="B312" s="337"/>
      <c r="C312" s="427">
        <v>273</v>
      </c>
      <c r="D312" s="566"/>
      <c r="E312" s="567"/>
      <c r="F312" s="457"/>
      <c r="G312" s="457"/>
      <c r="H312" s="457"/>
      <c r="I312" s="457"/>
      <c r="J312" s="457"/>
      <c r="K312" s="457"/>
      <c r="L312" s="457"/>
      <c r="M312" s="459"/>
      <c r="N312" s="339"/>
      <c r="O312" s="339"/>
      <c r="Q312" s="341"/>
    </row>
    <row r="313" spans="1:17">
      <c r="A313" s="337"/>
      <c r="B313" s="337"/>
      <c r="C313" s="427">
        <v>274</v>
      </c>
      <c r="D313" s="566"/>
      <c r="E313" s="567"/>
      <c r="F313" s="457"/>
      <c r="G313" s="457"/>
      <c r="H313" s="457"/>
      <c r="I313" s="457"/>
      <c r="J313" s="457"/>
      <c r="K313" s="457"/>
      <c r="L313" s="457"/>
      <c r="M313" s="459"/>
      <c r="N313" s="339"/>
      <c r="O313" s="339"/>
      <c r="Q313" s="341"/>
    </row>
    <row r="314" spans="1:17">
      <c r="A314" s="337"/>
      <c r="B314" s="337"/>
      <c r="C314" s="427">
        <v>275</v>
      </c>
      <c r="D314" s="566"/>
      <c r="E314" s="567"/>
      <c r="F314" s="457"/>
      <c r="G314" s="457"/>
      <c r="H314" s="457"/>
      <c r="I314" s="457"/>
      <c r="J314" s="457"/>
      <c r="K314" s="457"/>
      <c r="L314" s="457"/>
      <c r="M314" s="459"/>
      <c r="N314" s="339"/>
      <c r="O314" s="339"/>
      <c r="Q314" s="341"/>
    </row>
    <row r="315" spans="1:17">
      <c r="A315" s="337"/>
      <c r="B315" s="337"/>
      <c r="C315" s="427">
        <v>276</v>
      </c>
      <c r="D315" s="566"/>
      <c r="E315" s="567"/>
      <c r="F315" s="457"/>
      <c r="G315" s="457"/>
      <c r="H315" s="457"/>
      <c r="I315" s="457"/>
      <c r="J315" s="457"/>
      <c r="K315" s="457"/>
      <c r="L315" s="457"/>
      <c r="M315" s="459"/>
      <c r="N315" s="339"/>
      <c r="O315" s="339"/>
      <c r="Q315" s="341"/>
    </row>
    <row r="316" spans="1:17">
      <c r="A316" s="337"/>
      <c r="B316" s="337"/>
      <c r="C316" s="427">
        <v>277</v>
      </c>
      <c r="D316" s="566"/>
      <c r="E316" s="567"/>
      <c r="F316" s="457"/>
      <c r="G316" s="457"/>
      <c r="H316" s="457"/>
      <c r="I316" s="457"/>
      <c r="J316" s="457"/>
      <c r="K316" s="457"/>
      <c r="L316" s="457"/>
      <c r="M316" s="459"/>
      <c r="N316" s="339"/>
      <c r="O316" s="339"/>
      <c r="Q316" s="341"/>
    </row>
    <row r="317" spans="1:17">
      <c r="A317" s="337"/>
      <c r="B317" s="337"/>
      <c r="C317" s="427">
        <v>278</v>
      </c>
      <c r="D317" s="566"/>
      <c r="E317" s="567"/>
      <c r="F317" s="457"/>
      <c r="G317" s="457"/>
      <c r="H317" s="457"/>
      <c r="I317" s="457"/>
      <c r="J317" s="457"/>
      <c r="K317" s="457"/>
      <c r="L317" s="457"/>
      <c r="M317" s="459"/>
      <c r="N317" s="339"/>
      <c r="O317" s="339"/>
      <c r="Q317" s="341"/>
    </row>
    <row r="318" spans="1:17">
      <c r="A318" s="337"/>
      <c r="B318" s="337"/>
      <c r="C318" s="427">
        <v>279</v>
      </c>
      <c r="D318" s="566"/>
      <c r="E318" s="567"/>
      <c r="F318" s="457"/>
      <c r="G318" s="457"/>
      <c r="H318" s="457"/>
      <c r="I318" s="457"/>
      <c r="J318" s="457"/>
      <c r="K318" s="457"/>
      <c r="L318" s="457"/>
      <c r="M318" s="459"/>
      <c r="N318" s="339"/>
      <c r="O318" s="339"/>
      <c r="Q318" s="341"/>
    </row>
    <row r="319" spans="1:17">
      <c r="A319" s="337"/>
      <c r="B319" s="337"/>
      <c r="C319" s="427">
        <v>280</v>
      </c>
      <c r="D319" s="566"/>
      <c r="E319" s="567"/>
      <c r="F319" s="457"/>
      <c r="G319" s="457"/>
      <c r="H319" s="457"/>
      <c r="I319" s="457"/>
      <c r="J319" s="457"/>
      <c r="K319" s="457"/>
      <c r="L319" s="457"/>
      <c r="M319" s="459"/>
      <c r="N319" s="339"/>
      <c r="O319" s="339"/>
      <c r="Q319" s="341"/>
    </row>
    <row r="320" spans="1:17">
      <c r="A320" s="337"/>
      <c r="B320" s="337"/>
      <c r="C320" s="427">
        <v>281</v>
      </c>
      <c r="D320" s="566"/>
      <c r="E320" s="567"/>
      <c r="F320" s="457"/>
      <c r="G320" s="457"/>
      <c r="H320" s="457"/>
      <c r="I320" s="457"/>
      <c r="J320" s="457"/>
      <c r="K320" s="457"/>
      <c r="L320" s="457"/>
      <c r="M320" s="459"/>
      <c r="N320" s="339"/>
      <c r="O320" s="339"/>
      <c r="Q320" s="341"/>
    </row>
    <row r="321" spans="1:17">
      <c r="A321" s="337"/>
      <c r="B321" s="337"/>
      <c r="C321" s="427">
        <v>282</v>
      </c>
      <c r="D321" s="566"/>
      <c r="E321" s="567"/>
      <c r="F321" s="457"/>
      <c r="G321" s="457"/>
      <c r="H321" s="457"/>
      <c r="I321" s="457"/>
      <c r="J321" s="457"/>
      <c r="K321" s="457"/>
      <c r="L321" s="457"/>
      <c r="M321" s="459"/>
      <c r="N321" s="339"/>
      <c r="O321" s="339"/>
      <c r="Q321" s="341"/>
    </row>
    <row r="322" spans="1:17">
      <c r="A322" s="337"/>
      <c r="B322" s="337"/>
      <c r="C322" s="427">
        <v>283</v>
      </c>
      <c r="D322" s="566"/>
      <c r="E322" s="567"/>
      <c r="F322" s="457"/>
      <c r="G322" s="457"/>
      <c r="H322" s="457"/>
      <c r="I322" s="457"/>
      <c r="J322" s="457"/>
      <c r="K322" s="457"/>
      <c r="L322" s="457"/>
      <c r="M322" s="459"/>
      <c r="N322" s="339"/>
      <c r="O322" s="339"/>
      <c r="Q322" s="341"/>
    </row>
    <row r="323" spans="1:17">
      <c r="A323" s="337"/>
      <c r="B323" s="337"/>
      <c r="C323" s="427">
        <v>284</v>
      </c>
      <c r="D323" s="566"/>
      <c r="E323" s="567"/>
      <c r="F323" s="457"/>
      <c r="G323" s="457"/>
      <c r="H323" s="457"/>
      <c r="I323" s="457"/>
      <c r="J323" s="457"/>
      <c r="K323" s="457"/>
      <c r="L323" s="457"/>
      <c r="M323" s="459"/>
      <c r="N323" s="339"/>
      <c r="O323" s="339"/>
      <c r="Q323" s="341"/>
    </row>
    <row r="324" spans="1:17">
      <c r="A324" s="337"/>
      <c r="B324" s="337"/>
      <c r="C324" s="427">
        <v>285</v>
      </c>
      <c r="D324" s="566"/>
      <c r="E324" s="567"/>
      <c r="F324" s="457"/>
      <c r="G324" s="457"/>
      <c r="H324" s="457"/>
      <c r="I324" s="457"/>
      <c r="J324" s="457"/>
      <c r="K324" s="457"/>
      <c r="L324" s="457"/>
      <c r="M324" s="459"/>
      <c r="N324" s="339"/>
      <c r="O324" s="339"/>
      <c r="Q324" s="341"/>
    </row>
    <row r="325" spans="1:17">
      <c r="A325" s="337"/>
      <c r="B325" s="337"/>
      <c r="C325" s="427">
        <v>286</v>
      </c>
      <c r="D325" s="566"/>
      <c r="E325" s="567"/>
      <c r="F325" s="457"/>
      <c r="G325" s="457"/>
      <c r="H325" s="457"/>
      <c r="I325" s="457"/>
      <c r="J325" s="457"/>
      <c r="K325" s="457"/>
      <c r="L325" s="457"/>
      <c r="M325" s="459"/>
      <c r="N325" s="339"/>
      <c r="O325" s="339"/>
      <c r="Q325" s="341"/>
    </row>
    <row r="326" spans="1:17">
      <c r="A326" s="337"/>
      <c r="B326" s="337"/>
      <c r="C326" s="427">
        <v>287</v>
      </c>
      <c r="D326" s="566"/>
      <c r="E326" s="567"/>
      <c r="F326" s="457"/>
      <c r="G326" s="457"/>
      <c r="H326" s="457"/>
      <c r="I326" s="457"/>
      <c r="J326" s="457"/>
      <c r="K326" s="457"/>
      <c r="L326" s="457"/>
      <c r="M326" s="459"/>
      <c r="N326" s="339"/>
      <c r="O326" s="339"/>
      <c r="Q326" s="341"/>
    </row>
    <row r="327" spans="1:17">
      <c r="A327" s="337"/>
      <c r="B327" s="337"/>
      <c r="C327" s="427">
        <v>288</v>
      </c>
      <c r="D327" s="566"/>
      <c r="E327" s="567"/>
      <c r="F327" s="457"/>
      <c r="G327" s="457"/>
      <c r="H327" s="457"/>
      <c r="I327" s="457"/>
      <c r="J327" s="457"/>
      <c r="K327" s="457"/>
      <c r="L327" s="457"/>
      <c r="M327" s="459"/>
      <c r="N327" s="339"/>
      <c r="O327" s="339"/>
      <c r="Q327" s="341"/>
    </row>
    <row r="328" spans="1:17">
      <c r="A328" s="337"/>
      <c r="B328" s="337"/>
      <c r="C328" s="427">
        <v>289</v>
      </c>
      <c r="D328" s="566"/>
      <c r="E328" s="567"/>
      <c r="F328" s="457"/>
      <c r="G328" s="457"/>
      <c r="H328" s="457"/>
      <c r="I328" s="457"/>
      <c r="J328" s="457"/>
      <c r="K328" s="457"/>
      <c r="L328" s="457"/>
      <c r="M328" s="459"/>
      <c r="N328" s="339"/>
      <c r="O328" s="339"/>
      <c r="Q328" s="341"/>
    </row>
    <row r="329" spans="1:17">
      <c r="A329" s="337"/>
      <c r="B329" s="337"/>
      <c r="C329" s="427">
        <v>290</v>
      </c>
      <c r="D329" s="566"/>
      <c r="E329" s="567"/>
      <c r="F329" s="457"/>
      <c r="G329" s="457"/>
      <c r="H329" s="457"/>
      <c r="I329" s="457"/>
      <c r="J329" s="457"/>
      <c r="K329" s="457"/>
      <c r="L329" s="457"/>
      <c r="M329" s="459"/>
      <c r="N329" s="339"/>
      <c r="O329" s="339"/>
      <c r="Q329" s="341"/>
    </row>
    <row r="330" spans="1:17">
      <c r="A330" s="337"/>
      <c r="B330" s="337"/>
      <c r="C330" s="427">
        <v>291</v>
      </c>
      <c r="D330" s="566"/>
      <c r="E330" s="567"/>
      <c r="F330" s="457"/>
      <c r="G330" s="457"/>
      <c r="H330" s="457"/>
      <c r="I330" s="457"/>
      <c r="J330" s="457"/>
      <c r="K330" s="457"/>
      <c r="L330" s="457"/>
      <c r="M330" s="459"/>
      <c r="N330" s="339"/>
      <c r="O330" s="339"/>
      <c r="Q330" s="341"/>
    </row>
    <row r="331" spans="1:17">
      <c r="A331" s="337"/>
      <c r="B331" s="337"/>
      <c r="C331" s="427">
        <v>292</v>
      </c>
      <c r="D331" s="566"/>
      <c r="E331" s="567"/>
      <c r="F331" s="457"/>
      <c r="G331" s="457"/>
      <c r="H331" s="457"/>
      <c r="I331" s="457"/>
      <c r="J331" s="457"/>
      <c r="K331" s="457"/>
      <c r="L331" s="457"/>
      <c r="M331" s="459"/>
      <c r="N331" s="339"/>
      <c r="O331" s="339"/>
      <c r="Q331" s="341"/>
    </row>
    <row r="332" spans="1:17">
      <c r="A332" s="337"/>
      <c r="B332" s="337"/>
      <c r="C332" s="427">
        <v>293</v>
      </c>
      <c r="D332" s="566"/>
      <c r="E332" s="567"/>
      <c r="F332" s="457"/>
      <c r="G332" s="457"/>
      <c r="H332" s="457"/>
      <c r="I332" s="457"/>
      <c r="J332" s="457"/>
      <c r="K332" s="457"/>
      <c r="L332" s="457"/>
      <c r="M332" s="459"/>
      <c r="N332" s="339"/>
      <c r="O332" s="339"/>
      <c r="Q332" s="341"/>
    </row>
    <row r="333" spans="1:17">
      <c r="A333" s="337"/>
      <c r="B333" s="337"/>
      <c r="C333" s="427">
        <v>294</v>
      </c>
      <c r="D333" s="566"/>
      <c r="E333" s="567"/>
      <c r="F333" s="457"/>
      <c r="G333" s="457"/>
      <c r="H333" s="457"/>
      <c r="I333" s="457"/>
      <c r="J333" s="457"/>
      <c r="K333" s="457"/>
      <c r="L333" s="457"/>
      <c r="M333" s="459"/>
      <c r="N333" s="339"/>
      <c r="O333" s="339"/>
      <c r="Q333" s="341"/>
    </row>
    <row r="334" spans="1:17">
      <c r="A334" s="337"/>
      <c r="B334" s="337"/>
      <c r="C334" s="427">
        <v>295</v>
      </c>
      <c r="D334" s="566"/>
      <c r="E334" s="567"/>
      <c r="F334" s="457"/>
      <c r="G334" s="457"/>
      <c r="H334" s="457"/>
      <c r="I334" s="457"/>
      <c r="J334" s="457"/>
      <c r="K334" s="457"/>
      <c r="L334" s="457"/>
      <c r="M334" s="459"/>
      <c r="N334" s="339"/>
      <c r="O334" s="339"/>
      <c r="Q334" s="341"/>
    </row>
    <row r="335" spans="1:17">
      <c r="A335" s="337"/>
      <c r="B335" s="337"/>
      <c r="C335" s="427">
        <v>296</v>
      </c>
      <c r="D335" s="566"/>
      <c r="E335" s="567"/>
      <c r="F335" s="457"/>
      <c r="G335" s="457"/>
      <c r="H335" s="457"/>
      <c r="I335" s="457"/>
      <c r="J335" s="457"/>
      <c r="K335" s="457"/>
      <c r="L335" s="457"/>
      <c r="M335" s="459"/>
      <c r="N335" s="339"/>
      <c r="O335" s="339"/>
      <c r="Q335" s="341"/>
    </row>
    <row r="336" spans="1:17">
      <c r="A336" s="337"/>
      <c r="B336" s="337"/>
      <c r="C336" s="427">
        <v>297</v>
      </c>
      <c r="D336" s="566"/>
      <c r="E336" s="567"/>
      <c r="F336" s="457"/>
      <c r="G336" s="457"/>
      <c r="H336" s="457"/>
      <c r="I336" s="457"/>
      <c r="J336" s="457"/>
      <c r="K336" s="457"/>
      <c r="L336" s="457"/>
      <c r="M336" s="459"/>
      <c r="N336" s="339"/>
      <c r="O336" s="339"/>
      <c r="Q336" s="341"/>
    </row>
    <row r="337" spans="1:17">
      <c r="A337" s="337"/>
      <c r="B337" s="337"/>
      <c r="C337" s="427">
        <v>298</v>
      </c>
      <c r="D337" s="566"/>
      <c r="E337" s="567"/>
      <c r="F337" s="457"/>
      <c r="G337" s="457"/>
      <c r="H337" s="457"/>
      <c r="I337" s="457"/>
      <c r="J337" s="457"/>
      <c r="K337" s="457"/>
      <c r="L337" s="457"/>
      <c r="M337" s="459"/>
      <c r="N337" s="339"/>
      <c r="O337" s="339"/>
      <c r="Q337" s="341"/>
    </row>
    <row r="338" spans="1:17" ht="15" customHeight="1" thickBot="1">
      <c r="A338" s="337"/>
      <c r="B338" s="337"/>
      <c r="C338" s="442">
        <v>299</v>
      </c>
      <c r="D338" s="568"/>
      <c r="E338" s="569"/>
      <c r="F338" s="460"/>
      <c r="G338" s="460"/>
      <c r="H338" s="460"/>
      <c r="I338" s="460"/>
      <c r="J338" s="460"/>
      <c r="K338" s="460"/>
      <c r="L338" s="460"/>
      <c r="M338" s="461"/>
      <c r="N338" s="339"/>
      <c r="O338" s="339"/>
      <c r="Q338" s="341"/>
    </row>
    <row r="339" spans="1:17" ht="14.25" thickTop="1">
      <c r="A339" s="337"/>
      <c r="B339" s="337"/>
      <c r="C339" s="337"/>
      <c r="D339" s="337"/>
      <c r="E339" s="337"/>
      <c r="F339" s="337"/>
      <c r="G339" s="337"/>
      <c r="H339" s="337"/>
      <c r="I339" s="337"/>
      <c r="J339" s="337"/>
      <c r="K339" s="337"/>
      <c r="L339" s="337"/>
      <c r="M339" s="337"/>
      <c r="N339" s="339"/>
      <c r="O339" s="339"/>
      <c r="Q339" s="341"/>
    </row>
    <row r="340" spans="1:17">
      <c r="A340" s="337"/>
      <c r="B340" s="337"/>
      <c r="C340" s="337"/>
      <c r="D340" s="337"/>
      <c r="E340" s="337"/>
      <c r="F340" s="337"/>
      <c r="G340" s="337"/>
      <c r="H340" s="337"/>
      <c r="I340" s="337"/>
      <c r="J340" s="337"/>
      <c r="K340" s="337"/>
      <c r="L340" s="337"/>
      <c r="M340" s="337"/>
      <c r="N340" s="339"/>
      <c r="O340" s="339"/>
      <c r="Q340" s="341"/>
    </row>
    <row r="341" spans="1:17">
      <c r="A341" s="337"/>
      <c r="B341" s="337"/>
      <c r="C341" s="337"/>
      <c r="D341" s="337"/>
      <c r="E341" s="337"/>
      <c r="F341" s="337"/>
      <c r="G341" s="337"/>
      <c r="H341" s="337"/>
      <c r="I341" s="337"/>
      <c r="J341" s="337"/>
      <c r="K341" s="337"/>
      <c r="L341" s="337"/>
      <c r="M341" s="337"/>
      <c r="N341" s="339"/>
      <c r="O341" s="339"/>
      <c r="Q341" s="341"/>
    </row>
    <row r="342" spans="1:17">
      <c r="A342" s="337"/>
      <c r="B342" s="337"/>
      <c r="C342" s="337"/>
      <c r="D342" s="337"/>
      <c r="E342" s="337"/>
      <c r="F342" s="337"/>
      <c r="G342" s="337"/>
      <c r="H342" s="337"/>
      <c r="I342" s="337"/>
      <c r="J342" s="337"/>
      <c r="K342" s="337"/>
      <c r="L342" s="337"/>
      <c r="M342" s="337"/>
      <c r="N342" s="339"/>
      <c r="O342" s="339"/>
      <c r="Q342" s="341"/>
    </row>
    <row r="343" spans="1:17">
      <c r="A343" s="337"/>
      <c r="B343" s="337"/>
      <c r="C343" s="337"/>
      <c r="D343" s="337"/>
      <c r="E343" s="337"/>
      <c r="F343" s="337"/>
      <c r="G343" s="337"/>
      <c r="H343" s="337"/>
      <c r="I343" s="337"/>
      <c r="J343" s="337"/>
      <c r="K343" s="337"/>
      <c r="L343" s="337"/>
      <c r="M343" s="337"/>
      <c r="N343" s="339"/>
      <c r="O343" s="339"/>
      <c r="Q343" s="341"/>
    </row>
    <row r="344" spans="1:17">
      <c r="A344" s="337"/>
      <c r="B344" s="337"/>
      <c r="C344" s="337"/>
      <c r="D344" s="337"/>
      <c r="E344" s="337"/>
      <c r="F344" s="337"/>
      <c r="G344" s="337"/>
      <c r="H344" s="337"/>
      <c r="I344" s="337"/>
      <c r="J344" s="337"/>
      <c r="K344" s="337"/>
      <c r="L344" s="337"/>
      <c r="M344" s="337"/>
      <c r="N344" s="339"/>
      <c r="O344" s="339"/>
      <c r="Q344" s="341"/>
    </row>
    <row r="345" spans="1:17">
      <c r="A345" s="337"/>
      <c r="B345" s="337"/>
      <c r="C345" s="337"/>
      <c r="D345" s="337"/>
      <c r="E345" s="337"/>
      <c r="F345" s="337"/>
      <c r="G345" s="337"/>
      <c r="H345" s="337"/>
      <c r="I345" s="337"/>
      <c r="J345" s="337"/>
      <c r="K345" s="337"/>
      <c r="L345" s="337"/>
      <c r="M345" s="337"/>
      <c r="N345" s="339"/>
      <c r="O345" s="339"/>
      <c r="Q345" s="341"/>
    </row>
    <row r="346" spans="1:17">
      <c r="A346" s="337"/>
      <c r="B346" s="337"/>
      <c r="C346" s="338"/>
      <c r="D346" s="337"/>
      <c r="E346" s="337"/>
      <c r="F346" s="337"/>
      <c r="G346" s="337"/>
      <c r="H346" s="337"/>
      <c r="I346" s="337"/>
      <c r="J346" s="337"/>
      <c r="K346" s="337"/>
      <c r="L346" s="337"/>
      <c r="M346" s="337"/>
      <c r="N346" s="339"/>
      <c r="O346" s="339"/>
    </row>
    <row r="347" spans="1:17">
      <c r="A347" s="337"/>
      <c r="B347" s="337"/>
      <c r="C347" s="338"/>
      <c r="D347" s="337"/>
      <c r="E347" s="337"/>
      <c r="F347" s="337"/>
      <c r="G347" s="337"/>
      <c r="H347" s="337"/>
      <c r="I347" s="337"/>
      <c r="J347" s="337"/>
      <c r="K347" s="337"/>
      <c r="L347" s="337"/>
      <c r="M347" s="337"/>
      <c r="N347" s="339"/>
      <c r="O347" s="339"/>
    </row>
    <row r="348" spans="1:17">
      <c r="A348" s="337"/>
      <c r="B348" s="337"/>
      <c r="C348" s="338"/>
      <c r="D348" s="337"/>
      <c r="E348" s="337"/>
      <c r="F348" s="337"/>
      <c r="G348" s="337"/>
      <c r="H348" s="337"/>
      <c r="I348" s="337"/>
      <c r="J348" s="337"/>
      <c r="K348" s="337"/>
      <c r="L348" s="337"/>
      <c r="M348" s="337"/>
      <c r="N348" s="339"/>
      <c r="O348" s="339"/>
    </row>
    <row r="349" spans="1:17">
      <c r="A349" s="350"/>
      <c r="B349" s="350"/>
      <c r="C349" s="338"/>
      <c r="D349" s="337"/>
      <c r="E349" s="337"/>
      <c r="F349" s="337"/>
      <c r="G349" s="337"/>
      <c r="H349" s="337"/>
      <c r="I349" s="337"/>
      <c r="J349" s="337"/>
      <c r="K349" s="337"/>
      <c r="L349" s="337"/>
      <c r="M349" s="337"/>
      <c r="N349" s="339"/>
      <c r="O349" s="339"/>
    </row>
    <row r="350" spans="1:17">
      <c r="A350" s="351" t="s">
        <v>124</v>
      </c>
      <c r="B350" s="351" t="s">
        <v>125</v>
      </c>
      <c r="C350" s="343"/>
      <c r="D350" s="343"/>
      <c r="E350" s="343"/>
      <c r="F350" s="343"/>
      <c r="G350" s="343"/>
      <c r="H350" s="343"/>
      <c r="I350" s="343"/>
      <c r="J350" s="343"/>
      <c r="K350" s="343"/>
      <c r="L350" s="343"/>
      <c r="M350" s="343"/>
      <c r="N350" s="343"/>
    </row>
    <row r="351" spans="1:17">
      <c r="A351" s="352">
        <f t="shared" ref="A351:A380" si="19">D6</f>
        <v>0</v>
      </c>
      <c r="B351" s="352">
        <f>E6*(100-F6)/(100-D3)</f>
        <v>0</v>
      </c>
    </row>
    <row r="352" spans="1:17">
      <c r="A352" s="352">
        <f t="shared" si="19"/>
        <v>0</v>
      </c>
      <c r="B352" s="352">
        <f>E7*(100-F7)/(100-D3)</f>
        <v>0</v>
      </c>
    </row>
    <row r="353" spans="1:14">
      <c r="A353" s="352">
        <f t="shared" si="19"/>
        <v>0</v>
      </c>
      <c r="B353" s="352">
        <f>E8*(100-F8)/(100-D3)</f>
        <v>0</v>
      </c>
    </row>
    <row r="354" spans="1:14">
      <c r="A354" s="352">
        <f t="shared" si="19"/>
        <v>0</v>
      </c>
      <c r="B354" s="352">
        <f>E9*(100-F9)/(100-D3)</f>
        <v>0</v>
      </c>
    </row>
    <row r="355" spans="1:14">
      <c r="A355" s="352">
        <f t="shared" si="19"/>
        <v>0</v>
      </c>
      <c r="B355" s="352">
        <f>E10*(100-F10)/(100-D3)</f>
        <v>0</v>
      </c>
      <c r="C355" s="341"/>
      <c r="I355" s="341"/>
      <c r="N355" s="342"/>
    </row>
    <row r="356" spans="1:14">
      <c r="A356" s="352">
        <f t="shared" si="19"/>
        <v>0</v>
      </c>
      <c r="B356" s="352">
        <f>E11*(100-F11)/(100-D3)</f>
        <v>0</v>
      </c>
    </row>
    <row r="357" spans="1:14">
      <c r="A357" s="352">
        <f t="shared" si="19"/>
        <v>0</v>
      </c>
      <c r="B357" s="352">
        <f>E12*(100-F12)/(100-D3)</f>
        <v>0</v>
      </c>
    </row>
    <row r="358" spans="1:14">
      <c r="A358" s="352">
        <f t="shared" si="19"/>
        <v>0</v>
      </c>
      <c r="B358" s="352">
        <f>E13*(100-F13)/(100-D3)</f>
        <v>0</v>
      </c>
    </row>
    <row r="359" spans="1:14">
      <c r="A359" s="352">
        <f t="shared" si="19"/>
        <v>0</v>
      </c>
      <c r="B359" s="352">
        <f>E14*(100-F14)/(100-D3)</f>
        <v>0</v>
      </c>
    </row>
    <row r="360" spans="1:14">
      <c r="A360" s="352">
        <f t="shared" si="19"/>
        <v>0</v>
      </c>
      <c r="B360" s="352">
        <f>E15*(100-F15)/(100-D3)</f>
        <v>0</v>
      </c>
    </row>
    <row r="361" spans="1:14">
      <c r="A361" s="352">
        <f t="shared" si="19"/>
        <v>0</v>
      </c>
      <c r="B361" s="352">
        <f>E16*(100-F16)/(100-D3)</f>
        <v>0</v>
      </c>
    </row>
    <row r="362" spans="1:14">
      <c r="A362" s="352">
        <f t="shared" si="19"/>
        <v>0</v>
      </c>
      <c r="B362" s="352">
        <f>E17*(100-F17)/(100-D3)</f>
        <v>0</v>
      </c>
    </row>
    <row r="363" spans="1:14">
      <c r="A363" s="352">
        <f t="shared" si="19"/>
        <v>0</v>
      </c>
      <c r="B363" s="352">
        <f>E18*(100-F18)/(100-D3)</f>
        <v>0</v>
      </c>
    </row>
    <row r="364" spans="1:14">
      <c r="A364" s="352">
        <f t="shared" si="19"/>
        <v>0</v>
      </c>
      <c r="B364" s="352">
        <f>E19*(100-F19)/(100-D3)</f>
        <v>0</v>
      </c>
    </row>
    <row r="365" spans="1:14">
      <c r="A365" s="352">
        <f t="shared" si="19"/>
        <v>0</v>
      </c>
      <c r="B365" s="352">
        <f>E20*(100-F20)/(100-D3)</f>
        <v>0</v>
      </c>
    </row>
    <row r="366" spans="1:14">
      <c r="A366" s="352">
        <f t="shared" si="19"/>
        <v>0</v>
      </c>
      <c r="B366" s="352">
        <f>E21*(100-F21)/(100-D3)</f>
        <v>0</v>
      </c>
    </row>
    <row r="367" spans="1:14">
      <c r="A367" s="352">
        <f t="shared" si="19"/>
        <v>0</v>
      </c>
      <c r="B367" s="352">
        <f>E22*(100-F22)/(100-D3)</f>
        <v>0</v>
      </c>
    </row>
    <row r="368" spans="1:14">
      <c r="A368" s="352">
        <f t="shared" si="19"/>
        <v>0</v>
      </c>
      <c r="B368" s="352">
        <f>E23*(100-F23)/(100-D3)</f>
        <v>0</v>
      </c>
    </row>
    <row r="369" spans="1:2">
      <c r="A369" s="352">
        <f t="shared" si="19"/>
        <v>0</v>
      </c>
      <c r="B369" s="352">
        <f>E24*(100-F24)/(100-D3)</f>
        <v>0</v>
      </c>
    </row>
    <row r="370" spans="1:2">
      <c r="A370" s="352">
        <f t="shared" si="19"/>
        <v>0</v>
      </c>
      <c r="B370" s="352">
        <f>E25*(100-F25)/(100-D3)</f>
        <v>0</v>
      </c>
    </row>
    <row r="371" spans="1:2">
      <c r="A371" s="353">
        <f t="shared" si="19"/>
        <v>0</v>
      </c>
      <c r="B371" s="352">
        <f>E26*(100-F26)/(100-D3)</f>
        <v>0</v>
      </c>
    </row>
    <row r="372" spans="1:2">
      <c r="A372" s="353">
        <f t="shared" si="19"/>
        <v>0</v>
      </c>
      <c r="B372" s="352">
        <f>E27*(100-F27)/(100-D3)</f>
        <v>0</v>
      </c>
    </row>
    <row r="373" spans="1:2">
      <c r="A373" s="353">
        <f t="shared" si="19"/>
        <v>0</v>
      </c>
      <c r="B373" s="352">
        <f>E28*(100-F28)/(100-D3)</f>
        <v>0</v>
      </c>
    </row>
    <row r="374" spans="1:2">
      <c r="A374" s="353">
        <f t="shared" si="19"/>
        <v>0</v>
      </c>
      <c r="B374" s="352">
        <f>E29*(100-F29)/(100-D3)</f>
        <v>0</v>
      </c>
    </row>
    <row r="375" spans="1:2">
      <c r="A375" s="353">
        <f t="shared" si="19"/>
        <v>0</v>
      </c>
      <c r="B375" s="352">
        <f>E30*(100-F30)/(100-D3)</f>
        <v>0</v>
      </c>
    </row>
    <row r="376" spans="1:2">
      <c r="A376" s="353">
        <f t="shared" si="19"/>
        <v>0</v>
      </c>
      <c r="B376" s="352">
        <f>E31*(100-F31)/(100-D3)</f>
        <v>0</v>
      </c>
    </row>
    <row r="377" spans="1:2">
      <c r="A377" s="353">
        <f t="shared" si="19"/>
        <v>0</v>
      </c>
      <c r="B377" s="352">
        <f>E32*(100-F32)/(100-D3)</f>
        <v>0</v>
      </c>
    </row>
    <row r="378" spans="1:2">
      <c r="A378" s="353">
        <f t="shared" si="19"/>
        <v>0</v>
      </c>
      <c r="B378" s="352">
        <f>E33*(100-F33)/(100-D3)</f>
        <v>0</v>
      </c>
    </row>
    <row r="379" spans="1:2">
      <c r="A379" s="353">
        <f t="shared" si="19"/>
        <v>0</v>
      </c>
      <c r="B379" s="352">
        <f>E34*(100-F34)/(100-D3)</f>
        <v>0</v>
      </c>
    </row>
    <row r="380" spans="1:2">
      <c r="A380" s="353">
        <f t="shared" si="19"/>
        <v>0</v>
      </c>
      <c r="B380" s="352">
        <f>E35*(100-F35)/(100-D3)</f>
        <v>0</v>
      </c>
    </row>
    <row r="381" spans="1:2">
      <c r="A381" s="353"/>
      <c r="B381" s="352">
        <f>SUM(B351:B380)</f>
        <v>0</v>
      </c>
    </row>
    <row r="382" spans="1:2">
      <c r="A382" s="353"/>
      <c r="B382" s="353"/>
    </row>
  </sheetData>
  <sheetProtection password="88FE" sheet="1" objects="1" scenarios="1"/>
  <mergeCells count="304">
    <mergeCell ref="A5:B9"/>
    <mergeCell ref="A10:B14"/>
    <mergeCell ref="A15:B18"/>
    <mergeCell ref="A19:B22"/>
    <mergeCell ref="D40:E40"/>
    <mergeCell ref="D41:E41"/>
    <mergeCell ref="D48:E48"/>
    <mergeCell ref="D49:E49"/>
    <mergeCell ref="D50:E50"/>
    <mergeCell ref="D51:E51"/>
    <mergeCell ref="D52:E52"/>
    <mergeCell ref="D53:E53"/>
    <mergeCell ref="D42:E42"/>
    <mergeCell ref="D43:E43"/>
    <mergeCell ref="D44:E44"/>
    <mergeCell ref="D45:E45"/>
    <mergeCell ref="D46:E46"/>
    <mergeCell ref="D47:E47"/>
    <mergeCell ref="D60:E60"/>
    <mergeCell ref="D61:E61"/>
    <mergeCell ref="D62:E62"/>
    <mergeCell ref="D63:E63"/>
    <mergeCell ref="D64:E64"/>
    <mergeCell ref="D65:E65"/>
    <mergeCell ref="D54:E54"/>
    <mergeCell ref="D55:E55"/>
    <mergeCell ref="D56:E56"/>
    <mergeCell ref="D57:E57"/>
    <mergeCell ref="D58:E58"/>
    <mergeCell ref="D59:E59"/>
    <mergeCell ref="D72:E72"/>
    <mergeCell ref="D73:E73"/>
    <mergeCell ref="D74:E74"/>
    <mergeCell ref="D75:E75"/>
    <mergeCell ref="D76:E76"/>
    <mergeCell ref="D77:E77"/>
    <mergeCell ref="D66:E66"/>
    <mergeCell ref="D67:E67"/>
    <mergeCell ref="D68:E68"/>
    <mergeCell ref="D69:E69"/>
    <mergeCell ref="D70:E70"/>
    <mergeCell ref="D71:E71"/>
    <mergeCell ref="D84:E84"/>
    <mergeCell ref="D85:E85"/>
    <mergeCell ref="D86:E86"/>
    <mergeCell ref="D87:E87"/>
    <mergeCell ref="D88:E88"/>
    <mergeCell ref="D89:E89"/>
    <mergeCell ref="D78:E78"/>
    <mergeCell ref="D79:E79"/>
    <mergeCell ref="D80:E80"/>
    <mergeCell ref="D81:E81"/>
    <mergeCell ref="D82:E82"/>
    <mergeCell ref="D83:E83"/>
    <mergeCell ref="D96:E96"/>
    <mergeCell ref="D97:E97"/>
    <mergeCell ref="D98:E98"/>
    <mergeCell ref="D99:E99"/>
    <mergeCell ref="D100:E100"/>
    <mergeCell ref="D101:E101"/>
    <mergeCell ref="D90:E90"/>
    <mergeCell ref="D91:E91"/>
    <mergeCell ref="D92:E92"/>
    <mergeCell ref="D93:E93"/>
    <mergeCell ref="D94:E94"/>
    <mergeCell ref="D95:E95"/>
    <mergeCell ref="D108:E108"/>
    <mergeCell ref="D109:E109"/>
    <mergeCell ref="D110:E110"/>
    <mergeCell ref="D111:E111"/>
    <mergeCell ref="D112:E112"/>
    <mergeCell ref="D113:E113"/>
    <mergeCell ref="D102:E102"/>
    <mergeCell ref="D103:E103"/>
    <mergeCell ref="D104:E104"/>
    <mergeCell ref="D105:E105"/>
    <mergeCell ref="D106:E106"/>
    <mergeCell ref="D107:E107"/>
    <mergeCell ref="D120:E120"/>
    <mergeCell ref="D121:E121"/>
    <mergeCell ref="D122:E122"/>
    <mergeCell ref="D123:E123"/>
    <mergeCell ref="D124:E124"/>
    <mergeCell ref="D125:E125"/>
    <mergeCell ref="D114:E114"/>
    <mergeCell ref="D115:E115"/>
    <mergeCell ref="D116:E116"/>
    <mergeCell ref="D117:E117"/>
    <mergeCell ref="D118:E118"/>
    <mergeCell ref="D119:E119"/>
    <mergeCell ref="D132:E132"/>
    <mergeCell ref="D133:E133"/>
    <mergeCell ref="D134:E134"/>
    <mergeCell ref="D135:E135"/>
    <mergeCell ref="D136:E136"/>
    <mergeCell ref="D137:E137"/>
    <mergeCell ref="D126:E126"/>
    <mergeCell ref="D127:E127"/>
    <mergeCell ref="D128:E128"/>
    <mergeCell ref="D129:E129"/>
    <mergeCell ref="D130:E130"/>
    <mergeCell ref="D131:E131"/>
    <mergeCell ref="D144:E144"/>
    <mergeCell ref="D145:E145"/>
    <mergeCell ref="D146:E146"/>
    <mergeCell ref="D147:E147"/>
    <mergeCell ref="D148:E148"/>
    <mergeCell ref="D149:E149"/>
    <mergeCell ref="D138:E138"/>
    <mergeCell ref="D139:E139"/>
    <mergeCell ref="D140:E140"/>
    <mergeCell ref="D141:E141"/>
    <mergeCell ref="D142:E142"/>
    <mergeCell ref="D143:E143"/>
    <mergeCell ref="D156:E156"/>
    <mergeCell ref="D157:E157"/>
    <mergeCell ref="D158:E158"/>
    <mergeCell ref="D159:E159"/>
    <mergeCell ref="D160:E160"/>
    <mergeCell ref="D161:E161"/>
    <mergeCell ref="D150:E150"/>
    <mergeCell ref="D151:E151"/>
    <mergeCell ref="D152:E152"/>
    <mergeCell ref="D153:E153"/>
    <mergeCell ref="D154:E154"/>
    <mergeCell ref="D155:E155"/>
    <mergeCell ref="D168:E168"/>
    <mergeCell ref="D169:E169"/>
    <mergeCell ref="D170:E170"/>
    <mergeCell ref="D171:E171"/>
    <mergeCell ref="D172:E172"/>
    <mergeCell ref="D173:E173"/>
    <mergeCell ref="D162:E162"/>
    <mergeCell ref="D163:E163"/>
    <mergeCell ref="D164:E164"/>
    <mergeCell ref="D165:E165"/>
    <mergeCell ref="D166:E166"/>
    <mergeCell ref="D167:E167"/>
    <mergeCell ref="D180:E180"/>
    <mergeCell ref="D181:E181"/>
    <mergeCell ref="D182:E182"/>
    <mergeCell ref="D183:E183"/>
    <mergeCell ref="D184:E184"/>
    <mergeCell ref="D185:E185"/>
    <mergeCell ref="D174:E174"/>
    <mergeCell ref="D175:E175"/>
    <mergeCell ref="D176:E176"/>
    <mergeCell ref="D177:E177"/>
    <mergeCell ref="D178:E178"/>
    <mergeCell ref="D179:E179"/>
    <mergeCell ref="D192:E192"/>
    <mergeCell ref="D193:E193"/>
    <mergeCell ref="D194:E194"/>
    <mergeCell ref="D195:E195"/>
    <mergeCell ref="D196:E196"/>
    <mergeCell ref="D197:E197"/>
    <mergeCell ref="D186:E186"/>
    <mergeCell ref="D187:E187"/>
    <mergeCell ref="D188:E188"/>
    <mergeCell ref="D189:E189"/>
    <mergeCell ref="D190:E190"/>
    <mergeCell ref="D191:E191"/>
    <mergeCell ref="D204:E204"/>
    <mergeCell ref="D205:E205"/>
    <mergeCell ref="D206:E206"/>
    <mergeCell ref="D207:E207"/>
    <mergeCell ref="D208:E208"/>
    <mergeCell ref="D209:E209"/>
    <mergeCell ref="D198:E198"/>
    <mergeCell ref="D199:E199"/>
    <mergeCell ref="D200:E200"/>
    <mergeCell ref="D201:E201"/>
    <mergeCell ref="D202:E202"/>
    <mergeCell ref="D203:E203"/>
    <mergeCell ref="D216:E216"/>
    <mergeCell ref="D217:E217"/>
    <mergeCell ref="D218:E218"/>
    <mergeCell ref="D219:E219"/>
    <mergeCell ref="D220:E220"/>
    <mergeCell ref="D221:E221"/>
    <mergeCell ref="D210:E210"/>
    <mergeCell ref="D211:E211"/>
    <mergeCell ref="D212:E212"/>
    <mergeCell ref="D213:E213"/>
    <mergeCell ref="D214:E214"/>
    <mergeCell ref="D215:E215"/>
    <mergeCell ref="D228:E228"/>
    <mergeCell ref="D229:E229"/>
    <mergeCell ref="D230:E230"/>
    <mergeCell ref="D231:E231"/>
    <mergeCell ref="D232:E232"/>
    <mergeCell ref="D233:E233"/>
    <mergeCell ref="D222:E222"/>
    <mergeCell ref="D223:E223"/>
    <mergeCell ref="D224:E224"/>
    <mergeCell ref="D225:E225"/>
    <mergeCell ref="D226:E226"/>
    <mergeCell ref="D227:E227"/>
    <mergeCell ref="D240:E240"/>
    <mergeCell ref="D241:E241"/>
    <mergeCell ref="D242:E242"/>
    <mergeCell ref="D243:E243"/>
    <mergeCell ref="D244:E244"/>
    <mergeCell ref="D245:E245"/>
    <mergeCell ref="D234:E234"/>
    <mergeCell ref="D235:E235"/>
    <mergeCell ref="D236:E236"/>
    <mergeCell ref="D237:E237"/>
    <mergeCell ref="D238:E238"/>
    <mergeCell ref="D239:E239"/>
    <mergeCell ref="D252:E252"/>
    <mergeCell ref="D253:E253"/>
    <mergeCell ref="D254:E254"/>
    <mergeCell ref="D255:E255"/>
    <mergeCell ref="D256:E256"/>
    <mergeCell ref="D257:E257"/>
    <mergeCell ref="D246:E246"/>
    <mergeCell ref="D247:E247"/>
    <mergeCell ref="D248:E248"/>
    <mergeCell ref="D249:E249"/>
    <mergeCell ref="D250:E250"/>
    <mergeCell ref="D251:E251"/>
    <mergeCell ref="D264:E264"/>
    <mergeCell ref="D265:E265"/>
    <mergeCell ref="D266:E266"/>
    <mergeCell ref="D267:E267"/>
    <mergeCell ref="D268:E268"/>
    <mergeCell ref="D269:E269"/>
    <mergeCell ref="D258:E258"/>
    <mergeCell ref="D259:E259"/>
    <mergeCell ref="D260:E260"/>
    <mergeCell ref="D261:E261"/>
    <mergeCell ref="D262:E262"/>
    <mergeCell ref="D263:E263"/>
    <mergeCell ref="D276:E276"/>
    <mergeCell ref="D277:E277"/>
    <mergeCell ref="D278:E278"/>
    <mergeCell ref="D279:E279"/>
    <mergeCell ref="D280:E280"/>
    <mergeCell ref="D281:E281"/>
    <mergeCell ref="D270:E270"/>
    <mergeCell ref="D271:E271"/>
    <mergeCell ref="D272:E272"/>
    <mergeCell ref="D273:E273"/>
    <mergeCell ref="D274:E274"/>
    <mergeCell ref="D275:E275"/>
    <mergeCell ref="D288:E288"/>
    <mergeCell ref="D289:E289"/>
    <mergeCell ref="D290:E290"/>
    <mergeCell ref="D291:E291"/>
    <mergeCell ref="D292:E292"/>
    <mergeCell ref="D293:E293"/>
    <mergeCell ref="D282:E282"/>
    <mergeCell ref="D283:E283"/>
    <mergeCell ref="D284:E284"/>
    <mergeCell ref="D285:E285"/>
    <mergeCell ref="D286:E286"/>
    <mergeCell ref="D287:E287"/>
    <mergeCell ref="D300:E300"/>
    <mergeCell ref="D301:E301"/>
    <mergeCell ref="D302:E302"/>
    <mergeCell ref="D303:E303"/>
    <mergeCell ref="D304:E304"/>
    <mergeCell ref="D305:E305"/>
    <mergeCell ref="D294:E294"/>
    <mergeCell ref="D295:E295"/>
    <mergeCell ref="D296:E296"/>
    <mergeCell ref="D297:E297"/>
    <mergeCell ref="D298:E298"/>
    <mergeCell ref="D299:E299"/>
    <mergeCell ref="D314:E314"/>
    <mergeCell ref="D315:E315"/>
    <mergeCell ref="D316:E316"/>
    <mergeCell ref="D317:E317"/>
    <mergeCell ref="D306:E306"/>
    <mergeCell ref="D307:E307"/>
    <mergeCell ref="D308:E308"/>
    <mergeCell ref="D309:E309"/>
    <mergeCell ref="D310:E310"/>
    <mergeCell ref="D311:E311"/>
    <mergeCell ref="D336:E336"/>
    <mergeCell ref="D337:E337"/>
    <mergeCell ref="D338:E338"/>
    <mergeCell ref="D39:E39"/>
    <mergeCell ref="D330:E330"/>
    <mergeCell ref="D331:E331"/>
    <mergeCell ref="D332:E332"/>
    <mergeCell ref="D333:E333"/>
    <mergeCell ref="D334:E334"/>
    <mergeCell ref="D335:E335"/>
    <mergeCell ref="D324:E324"/>
    <mergeCell ref="D325:E325"/>
    <mergeCell ref="D326:E326"/>
    <mergeCell ref="D327:E327"/>
    <mergeCell ref="D328:E328"/>
    <mergeCell ref="D329:E329"/>
    <mergeCell ref="D318:E318"/>
    <mergeCell ref="D319:E319"/>
    <mergeCell ref="D320:E320"/>
    <mergeCell ref="D321:E321"/>
    <mergeCell ref="D322:E322"/>
    <mergeCell ref="D323:E323"/>
    <mergeCell ref="D312:E312"/>
    <mergeCell ref="D313:E313"/>
  </mergeCells>
  <phoneticPr fontId="43"/>
  <pageMargins left="0.75" right="0.75" top="1" bottom="1" header="0.51180555555555551" footer="0.51180555555555551"/>
  <pageSetup paperSize="9" firstPageNumber="4294963191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施肥設計</vt:lpstr>
      <vt:lpstr>原盤</vt:lpstr>
      <vt:lpstr>ぼかし１号</vt:lpstr>
      <vt:lpstr>堆肥配合</vt:lpstr>
      <vt:lpstr>施肥設計!Print_Area</vt:lpstr>
    </vt:vector>
  </TitlesOfParts>
  <Company>ジャパン　バイオ　ファーム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小祝　政明</dc:creator>
  <cp:lastModifiedBy>Owner</cp:lastModifiedBy>
  <cp:revision/>
  <cp:lastPrinted>2011-11-06T23:08:28Z</cp:lastPrinted>
  <dcterms:created xsi:type="dcterms:W3CDTF">1999-12-26T09:12:00Z</dcterms:created>
  <dcterms:modified xsi:type="dcterms:W3CDTF">2014-04-15T10:22:51Z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1041-6.6.0.2505</vt:lpwstr>
  </property>
</Properties>
</file>